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R４.８月発行\統計編excel版2022-8\"/>
    </mc:Choice>
  </mc:AlternateContent>
  <xr:revisionPtr revIDLastSave="0" documentId="8_{4912B94C-9DCE-4DA8-9085-CABCD1A4AFE2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A" sheetId="1" r:id="rId1"/>
    <sheet name="B" sheetId="10" r:id="rId2"/>
    <sheet name="C" sheetId="2" r:id="rId3"/>
    <sheet name="D" sheetId="9" r:id="rId4"/>
    <sheet name="E" sheetId="38" r:id="rId5"/>
    <sheet name="F" sheetId="44" r:id="rId6"/>
    <sheet name="G" sheetId="43" r:id="rId7"/>
    <sheet name="H" sheetId="70" r:id="rId8"/>
    <sheet name="I" sheetId="8" r:id="rId9"/>
    <sheet name="J" sheetId="7" r:id="rId10"/>
    <sheet name="K" sheetId="3" r:id="rId11"/>
    <sheet name="L" sheetId="4" r:id="rId12"/>
    <sheet name="M" sheetId="72" r:id="rId13"/>
    <sheet name="N" sheetId="46" r:id="rId14"/>
    <sheet name="O" sheetId="47" r:id="rId15"/>
    <sheet name="P" sheetId="48" r:id="rId16"/>
    <sheet name="Q" sheetId="49" r:id="rId17"/>
    <sheet name="R" sheetId="50" r:id="rId18"/>
    <sheet name="S" sheetId="76" r:id="rId19"/>
    <sheet name="T" sheetId="57" r:id="rId20"/>
    <sheet name="U" sheetId="58" r:id="rId21"/>
    <sheet name="V" sheetId="59" r:id="rId22"/>
    <sheet name="W" sheetId="60" r:id="rId23"/>
    <sheet name="X" sheetId="62" r:id="rId24"/>
    <sheet name="Y" sheetId="63" r:id="rId25"/>
    <sheet name="Z" sheetId="64" r:id="rId26"/>
    <sheet name="Aa" sheetId="65" r:id="rId27"/>
    <sheet name="Ab" sheetId="73" r:id="rId28"/>
    <sheet name="Ac" sheetId="68" r:id="rId29"/>
    <sheet name="Ad" sheetId="69" r:id="rId30"/>
    <sheet name="（S）" sheetId="54" r:id="rId31"/>
    <sheet name="（T）" sheetId="55" r:id="rId32"/>
    <sheet name="（U）" sheetId="56" r:id="rId33"/>
  </sheets>
  <definedNames>
    <definedName name="_xlnm.Print_Area" localSheetId="3">D!$A$1:$AI$50</definedName>
    <definedName name="_xlnm.Print_Area" localSheetId="4">E!$A$1:$R$54</definedName>
    <definedName name="_xlnm.Print_Area" localSheetId="5">F!$A$1:$O$142</definedName>
    <definedName name="_xlnm.Print_Area" localSheetId="6">G!$A$1:$O$45</definedName>
    <definedName name="_xlnm.Print_Area" localSheetId="7">H!$A$1:$J$22</definedName>
    <definedName name="_xlnm.Print_Area" localSheetId="8">I!$A$1:$AI$48</definedName>
    <definedName name="_xlnm.Print_Area" localSheetId="10">K!$A$1:$M$44,K!$Q$1:$AD$44</definedName>
    <definedName name="_xlnm.Print_Area" localSheetId="11">L!$A$1:$X$48</definedName>
    <definedName name="_xlnm.Print_Area" localSheetId="12">M!$A$1:$N$51</definedName>
    <definedName name="_xlnm.Print_Area" localSheetId="16">Q!$C$2:$AI$43</definedName>
    <definedName name="_xlnm.Print_Area" localSheetId="23">X!$A$1:$AE$58</definedName>
    <definedName name="_xlnm.Print_Area" localSheetId="24">Y!$A$1:$U$52</definedName>
    <definedName name="_xlnm.Print_Area" localSheetId="25">Z!$A$1:$R$54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64" l="1"/>
  <c r="E13" i="64"/>
  <c r="F12" i="64"/>
  <c r="E12" i="64"/>
  <c r="F11" i="64"/>
  <c r="E11" i="64"/>
  <c r="F10" i="64"/>
  <c r="E10" i="64"/>
  <c r="F9" i="64"/>
  <c r="E9" i="64"/>
  <c r="D52" i="64"/>
  <c r="D51" i="64"/>
  <c r="D50" i="64"/>
  <c r="D49" i="64"/>
  <c r="D48" i="64"/>
  <c r="F52" i="64"/>
  <c r="E52" i="64"/>
  <c r="F51" i="64"/>
  <c r="E51" i="64"/>
  <c r="F50" i="64"/>
  <c r="E50" i="64"/>
  <c r="F49" i="64"/>
  <c r="E49" i="64"/>
  <c r="F48" i="64"/>
  <c r="E48" i="64"/>
  <c r="F21" i="64"/>
  <c r="F27" i="64"/>
  <c r="F26" i="64"/>
  <c r="F25" i="64"/>
  <c r="F24" i="64"/>
  <c r="F23" i="64"/>
  <c r="E21" i="64"/>
  <c r="E24" i="64"/>
  <c r="E25" i="64"/>
  <c r="E26" i="64"/>
  <c r="E27" i="64"/>
  <c r="E23" i="64"/>
  <c r="R26" i="69" l="1"/>
  <c r="S26" i="69" s="1"/>
  <c r="P26" i="69"/>
  <c r="Q26" i="69" s="1"/>
  <c r="N26" i="69"/>
  <c r="O26" i="69" s="1"/>
  <c r="L26" i="69"/>
  <c r="M26" i="69" s="1"/>
  <c r="J26" i="69"/>
  <c r="K26" i="69" s="1"/>
  <c r="S7" i="69"/>
  <c r="R7" i="69"/>
  <c r="S36" i="69" s="1"/>
  <c r="Q7" i="69"/>
  <c r="P7" i="69"/>
  <c r="Q36" i="69" s="1"/>
  <c r="O7" i="69"/>
  <c r="N7" i="69"/>
  <c r="O36" i="69" s="1"/>
  <c r="M7" i="69"/>
  <c r="L7" i="69"/>
  <c r="K7" i="69"/>
  <c r="J7" i="69"/>
  <c r="K36" i="69" s="1"/>
  <c r="Q32" i="68"/>
  <c r="K32" i="68"/>
  <c r="Q31" i="68"/>
  <c r="K31" i="68"/>
  <c r="Q30" i="68"/>
  <c r="K30" i="68"/>
  <c r="Q29" i="68"/>
  <c r="K29" i="68"/>
  <c r="Q28" i="68"/>
  <c r="K28" i="68"/>
  <c r="Q27" i="68"/>
  <c r="K27" i="68"/>
  <c r="Q26" i="68"/>
  <c r="K26" i="68"/>
  <c r="Q25" i="68"/>
  <c r="K25" i="68"/>
  <c r="Q24" i="68"/>
  <c r="K24" i="68"/>
  <c r="Q23" i="68"/>
  <c r="K23" i="68"/>
  <c r="Q22" i="68"/>
  <c r="K22" i="68"/>
  <c r="Q21" i="68"/>
  <c r="K21" i="68"/>
  <c r="Q20" i="68"/>
  <c r="O19" i="68"/>
  <c r="S18" i="68"/>
  <c r="O18" i="68"/>
  <c r="S17" i="68"/>
  <c r="S16" i="68"/>
  <c r="O16" i="68"/>
  <c r="S15" i="68"/>
  <c r="O15" i="68"/>
  <c r="S14" i="68"/>
  <c r="O14" i="68"/>
  <c r="S13" i="68"/>
  <c r="O13" i="68"/>
  <c r="S12" i="68"/>
  <c r="O12" i="68"/>
  <c r="S11" i="68"/>
  <c r="O11" i="68"/>
  <c r="S10" i="68"/>
  <c r="O10" i="68"/>
  <c r="S9" i="68"/>
  <c r="O9" i="68"/>
  <c r="S8" i="68"/>
  <c r="R8" i="68"/>
  <c r="Q8" i="68"/>
  <c r="P8" i="68"/>
  <c r="Q12" i="68" s="1"/>
  <c r="O8" i="68"/>
  <c r="N8" i="68"/>
  <c r="M8" i="68"/>
  <c r="L8" i="68"/>
  <c r="K8" i="68"/>
  <c r="J8" i="68"/>
  <c r="K12" i="68" s="1"/>
  <c r="S7" i="68"/>
  <c r="R7" i="68"/>
  <c r="S33" i="68" s="1"/>
  <c r="Q7" i="68"/>
  <c r="P7" i="68"/>
  <c r="Q18" i="68" s="1"/>
  <c r="O7" i="68"/>
  <c r="N7" i="68"/>
  <c r="O33" i="68" s="1"/>
  <c r="M7" i="68"/>
  <c r="L7" i="68"/>
  <c r="K7" i="68"/>
  <c r="J7" i="68"/>
  <c r="K19" i="68" s="1"/>
  <c r="Q32" i="73"/>
  <c r="P32" i="73"/>
  <c r="O32" i="73"/>
  <c r="N32" i="73"/>
  <c r="M32" i="73"/>
  <c r="L32" i="73"/>
  <c r="Q25" i="73"/>
  <c r="P25" i="73"/>
  <c r="O25" i="73"/>
  <c r="N25" i="73"/>
  <c r="M25" i="73"/>
  <c r="L25" i="73"/>
  <c r="Q23" i="73"/>
  <c r="P23" i="73"/>
  <c r="O23" i="73"/>
  <c r="N23" i="73"/>
  <c r="M23" i="73"/>
  <c r="L23" i="73"/>
  <c r="Q15" i="73"/>
  <c r="P15" i="73"/>
  <c r="O15" i="73"/>
  <c r="N15" i="73"/>
  <c r="M15" i="73"/>
  <c r="L15" i="73"/>
  <c r="Q9" i="73"/>
  <c r="P9" i="73"/>
  <c r="O9" i="73"/>
  <c r="N9" i="73"/>
  <c r="M9" i="73"/>
  <c r="L9" i="73"/>
  <c r="Q7" i="73"/>
  <c r="P7" i="73"/>
  <c r="O7" i="73"/>
  <c r="N7" i="73"/>
  <c r="M7" i="73"/>
  <c r="L7" i="73"/>
  <c r="K8" i="69" l="1"/>
  <c r="Q8" i="69"/>
  <c r="K9" i="69"/>
  <c r="Q9" i="69"/>
  <c r="K10" i="69"/>
  <c r="Q10" i="69"/>
  <c r="K11" i="69"/>
  <c r="Q11" i="69"/>
  <c r="K12" i="69"/>
  <c r="Q12" i="69"/>
  <c r="K13" i="69"/>
  <c r="Q13" i="69"/>
  <c r="K14" i="69"/>
  <c r="Q14" i="69"/>
  <c r="K15" i="69"/>
  <c r="Q15" i="69"/>
  <c r="K16" i="69"/>
  <c r="Q16" i="69"/>
  <c r="K17" i="69"/>
  <c r="Q17" i="69"/>
  <c r="K18" i="69"/>
  <c r="Q18" i="69"/>
  <c r="K19" i="69"/>
  <c r="Q19" i="69"/>
  <c r="K27" i="69"/>
  <c r="Q27" i="69"/>
  <c r="K28" i="69"/>
  <c r="Q28" i="69"/>
  <c r="K29" i="69"/>
  <c r="Q29" i="69"/>
  <c r="K30" i="69"/>
  <c r="Q30" i="69"/>
  <c r="K31" i="69"/>
  <c r="Q31" i="69"/>
  <c r="K32" i="69"/>
  <c r="Q32" i="69"/>
  <c r="K33" i="69"/>
  <c r="Q33" i="69"/>
  <c r="K34" i="69"/>
  <c r="Q34" i="69"/>
  <c r="K35" i="69"/>
  <c r="Q35" i="69"/>
  <c r="O8" i="69"/>
  <c r="S8" i="69"/>
  <c r="O9" i="69"/>
  <c r="S9" i="69"/>
  <c r="O10" i="69"/>
  <c r="S10" i="69"/>
  <c r="O11" i="69"/>
  <c r="S11" i="69"/>
  <c r="O12" i="69"/>
  <c r="S12" i="69"/>
  <c r="O13" i="69"/>
  <c r="S13" i="69"/>
  <c r="O14" i="69"/>
  <c r="S14" i="69"/>
  <c r="O15" i="69"/>
  <c r="S15" i="69"/>
  <c r="O16" i="69"/>
  <c r="S16" i="69"/>
  <c r="O17" i="69"/>
  <c r="S17" i="69"/>
  <c r="O18" i="69"/>
  <c r="S18" i="69"/>
  <c r="O19" i="69"/>
  <c r="S19" i="69"/>
  <c r="O27" i="69"/>
  <c r="S27" i="69"/>
  <c r="O28" i="69"/>
  <c r="S28" i="69"/>
  <c r="O29" i="69"/>
  <c r="S29" i="69"/>
  <c r="O30" i="69"/>
  <c r="S30" i="69"/>
  <c r="O31" i="69"/>
  <c r="S31" i="69"/>
  <c r="O32" i="69"/>
  <c r="S32" i="69"/>
  <c r="O33" i="69"/>
  <c r="S33" i="69"/>
  <c r="O34" i="69"/>
  <c r="S34" i="69"/>
  <c r="O35" i="69"/>
  <c r="S35" i="69"/>
  <c r="K33" i="68"/>
  <c r="Q33" i="68"/>
  <c r="K9" i="68"/>
  <c r="Q9" i="68"/>
  <c r="K10" i="68"/>
  <c r="Q10" i="68"/>
  <c r="K11" i="68"/>
  <c r="Q11" i="68"/>
  <c r="K13" i="68"/>
  <c r="Q13" i="68"/>
  <c r="K14" i="68"/>
  <c r="Q14" i="68"/>
  <c r="K15" i="68"/>
  <c r="Q15" i="68"/>
  <c r="K16" i="68"/>
  <c r="Q16" i="68"/>
  <c r="Q17" i="68"/>
  <c r="K18" i="68"/>
  <c r="O20" i="68"/>
  <c r="S20" i="68"/>
  <c r="O21" i="68"/>
  <c r="S21" i="68"/>
  <c r="O22" i="68"/>
  <c r="S22" i="68"/>
  <c r="O23" i="68"/>
  <c r="S23" i="68"/>
  <c r="O24" i="68"/>
  <c r="S24" i="68"/>
  <c r="O25" i="68"/>
  <c r="S25" i="68"/>
  <c r="O26" i="68"/>
  <c r="S26" i="68"/>
  <c r="O27" i="68"/>
  <c r="S27" i="68"/>
  <c r="O28" i="68"/>
  <c r="S28" i="68"/>
  <c r="O29" i="68"/>
  <c r="S29" i="68"/>
  <c r="O30" i="68"/>
  <c r="S30" i="68"/>
  <c r="O31" i="68"/>
  <c r="S31" i="68"/>
  <c r="O32" i="68"/>
  <c r="S32" i="68"/>
  <c r="F56" i="62" l="1"/>
  <c r="J141" i="44" l="1"/>
  <c r="J140" i="44"/>
  <c r="H141" i="44"/>
  <c r="H140" i="44"/>
  <c r="AF10" i="76" l="1"/>
  <c r="Y44" i="8" l="1"/>
  <c r="W44" i="8"/>
  <c r="Y43" i="8"/>
  <c r="W43" i="8"/>
  <c r="Y42" i="8"/>
  <c r="W42" i="8"/>
  <c r="Y41" i="8"/>
  <c r="W41" i="8"/>
  <c r="Y40" i="8"/>
  <c r="W40" i="8"/>
  <c r="Y39" i="8"/>
  <c r="W39" i="8"/>
  <c r="Y38" i="8"/>
  <c r="W38" i="8"/>
  <c r="Y37" i="8"/>
  <c r="W37" i="8"/>
  <c r="Y36" i="8"/>
  <c r="W36" i="8"/>
  <c r="Y35" i="8"/>
  <c r="W35" i="8"/>
  <c r="Y34" i="8"/>
  <c r="W34" i="8"/>
  <c r="Y33" i="8"/>
  <c r="W33" i="8"/>
  <c r="Y32" i="8"/>
  <c r="W32" i="8"/>
  <c r="M33" i="8"/>
  <c r="O33" i="8"/>
  <c r="M34" i="8"/>
  <c r="O34" i="8"/>
  <c r="M35" i="8"/>
  <c r="O35" i="8"/>
  <c r="M36" i="8"/>
  <c r="O36" i="8"/>
  <c r="M37" i="8"/>
  <c r="O37" i="8"/>
  <c r="M38" i="8"/>
  <c r="O38" i="8"/>
  <c r="M39" i="8"/>
  <c r="O39" i="8"/>
  <c r="M40" i="8"/>
  <c r="O40" i="8"/>
  <c r="M41" i="8"/>
  <c r="O41" i="8"/>
  <c r="M42" i="8"/>
  <c r="O42" i="8"/>
  <c r="M43" i="8"/>
  <c r="O43" i="8"/>
  <c r="M44" i="8"/>
  <c r="O44" i="8"/>
  <c r="M45" i="8"/>
  <c r="O45" i="8"/>
  <c r="O32" i="8"/>
  <c r="M32" i="8"/>
  <c r="AD30" i="8"/>
  <c r="AA30" i="8"/>
  <c r="T30" i="8"/>
  <c r="Y30" i="8" s="1"/>
  <c r="Q30" i="8"/>
  <c r="M30" i="8" s="1"/>
  <c r="J30" i="8"/>
  <c r="G30" i="8"/>
  <c r="AV22" i="76"/>
  <c r="AV21" i="76"/>
  <c r="AV20" i="76"/>
  <c r="AV19" i="76"/>
  <c r="AV18" i="76"/>
  <c r="AV17" i="76"/>
  <c r="AV16" i="76"/>
  <c r="AV15" i="76"/>
  <c r="AV14" i="76"/>
  <c r="AV11" i="76"/>
  <c r="AQ22" i="76"/>
  <c r="AQ21" i="76"/>
  <c r="AQ20" i="76"/>
  <c r="AQ19" i="76"/>
  <c r="AQ18" i="76"/>
  <c r="AQ17" i="76"/>
  <c r="AQ16" i="76"/>
  <c r="AQ15" i="76"/>
  <c r="AQ14" i="76"/>
  <c r="AQ11" i="76"/>
  <c r="AL22" i="76"/>
  <c r="AL21" i="76"/>
  <c r="AL20" i="76"/>
  <c r="AL19" i="76"/>
  <c r="AL18" i="76"/>
  <c r="AL17" i="76"/>
  <c r="AL16" i="76"/>
  <c r="AL15" i="76"/>
  <c r="AL14" i="76"/>
  <c r="AL11" i="76"/>
  <c r="AV30" i="76"/>
  <c r="AV29" i="76"/>
  <c r="AV28" i="76"/>
  <c r="AQ30" i="76"/>
  <c r="AQ29" i="76"/>
  <c r="AQ28" i="76"/>
  <c r="AQ27" i="76"/>
  <c r="AQ26" i="76"/>
  <c r="AQ25" i="76"/>
  <c r="AL30" i="76"/>
  <c r="AL29" i="76"/>
  <c r="AL28" i="76"/>
  <c r="AL27" i="76"/>
  <c r="AL26" i="76"/>
  <c r="AL25" i="76"/>
  <c r="AF30" i="76"/>
  <c r="AF29" i="76"/>
  <c r="AF28" i="76"/>
  <c r="AF27" i="76"/>
  <c r="AF26" i="76"/>
  <c r="AF25" i="76"/>
  <c r="H30" i="76"/>
  <c r="O30" i="8" l="1"/>
  <c r="W30" i="8"/>
  <c r="O11" i="48"/>
  <c r="N11" i="48"/>
  <c r="M11" i="48"/>
  <c r="L11" i="48"/>
  <c r="K11" i="48"/>
  <c r="O9" i="48"/>
  <c r="N9" i="48"/>
  <c r="M9" i="48"/>
  <c r="L9" i="48"/>
  <c r="K9" i="48"/>
  <c r="O8" i="48"/>
  <c r="N8" i="48"/>
  <c r="M8" i="48"/>
  <c r="L8" i="48"/>
  <c r="K8" i="48"/>
  <c r="O7" i="48"/>
  <c r="N7" i="48"/>
  <c r="M7" i="48"/>
  <c r="L7" i="48"/>
  <c r="K7" i="48"/>
  <c r="J11" i="48"/>
  <c r="J9" i="48"/>
  <c r="J8" i="48"/>
  <c r="J7" i="48"/>
  <c r="F55" i="62" l="1"/>
  <c r="F54" i="62"/>
  <c r="F53" i="62"/>
  <c r="F52" i="62"/>
  <c r="F50" i="62"/>
  <c r="H11" i="76" l="1"/>
  <c r="H10" i="76"/>
  <c r="H29" i="76"/>
  <c r="H28" i="76"/>
  <c r="H27" i="76"/>
  <c r="H26" i="76"/>
  <c r="H25" i="76"/>
  <c r="H22" i="76"/>
  <c r="H21" i="76"/>
  <c r="H20" i="76"/>
  <c r="H19" i="76"/>
  <c r="H18" i="76"/>
  <c r="H17" i="76"/>
  <c r="H16" i="76"/>
  <c r="H15" i="76"/>
  <c r="H14" i="76"/>
  <c r="AT6" i="9"/>
  <c r="AT7" i="9"/>
  <c r="AT9" i="9"/>
  <c r="AT10" i="9"/>
  <c r="AW7" i="9" s="1"/>
  <c r="AT11" i="9"/>
  <c r="AT12" i="9"/>
  <c r="AT13" i="9"/>
  <c r="AT15" i="9"/>
  <c r="AW15" i="9" s="1"/>
  <c r="AT16" i="9"/>
  <c r="AT17" i="9"/>
  <c r="AT18" i="9"/>
  <c r="AT19" i="9"/>
  <c r="AW17" i="9" s="1"/>
  <c r="AT20" i="9"/>
  <c r="AT21" i="9"/>
  <c r="AT22" i="9"/>
  <c r="AT24" i="9"/>
  <c r="AW24" i="9" s="1"/>
  <c r="AT25" i="9"/>
  <c r="AT26" i="9"/>
  <c r="AT27" i="9"/>
  <c r="AT28" i="9"/>
  <c r="AW26" i="9" s="1"/>
  <c r="AT29" i="9"/>
  <c r="AT30" i="9"/>
  <c r="AT31" i="9"/>
  <c r="AT33" i="9"/>
  <c r="AW33" i="9" s="1"/>
  <c r="AT34" i="9"/>
  <c r="AT35" i="9"/>
  <c r="AT36" i="9"/>
  <c r="AT37" i="9"/>
  <c r="AW37" i="9" s="1"/>
  <c r="AT38" i="9"/>
  <c r="AT39" i="9"/>
  <c r="AT40" i="9"/>
  <c r="AT41" i="9"/>
  <c r="AW35" i="9" s="1"/>
  <c r="AT42" i="9"/>
  <c r="AW42" i="9" s="1"/>
  <c r="AW38" i="9" l="1"/>
  <c r="AW40" i="9"/>
  <c r="AW31" i="9"/>
  <c r="AW28" i="9"/>
  <c r="AW22" i="9"/>
  <c r="AW19" i="9"/>
  <c r="AW13" i="9"/>
  <c r="AW10" i="9"/>
  <c r="AW39" i="9"/>
  <c r="AW30" i="9"/>
  <c r="AW25" i="9"/>
  <c r="AW21" i="9"/>
  <c r="AW16" i="9"/>
  <c r="AW12" i="9"/>
  <c r="AW6" i="9"/>
  <c r="AW34" i="9"/>
  <c r="AW41" i="9"/>
  <c r="AW36" i="9"/>
  <c r="AW27" i="9"/>
  <c r="AW18" i="9"/>
  <c r="AW9" i="9"/>
  <c r="AW29" i="9"/>
  <c r="AW20" i="9"/>
  <c r="AW11" i="9"/>
  <c r="P11" i="46"/>
  <c r="Q31" i="46" s="1"/>
  <c r="P9" i="46"/>
  <c r="Q9" i="46" s="1"/>
  <c r="P8" i="46"/>
  <c r="Q8" i="46" s="1"/>
  <c r="P7" i="46"/>
  <c r="Q7" i="46" s="1"/>
  <c r="N11" i="46"/>
  <c r="O31" i="46" s="1"/>
  <c r="N9" i="46"/>
  <c r="O9" i="46" s="1"/>
  <c r="N8" i="46"/>
  <c r="O8" i="46" s="1"/>
  <c r="N7" i="46"/>
  <c r="O7" i="46" s="1"/>
  <c r="M15" i="46"/>
  <c r="L9" i="46"/>
  <c r="M9" i="46" s="1"/>
  <c r="L8" i="46"/>
  <c r="M8" i="46" s="1"/>
  <c r="L7" i="46"/>
  <c r="M7" i="46" s="1"/>
  <c r="L11" i="46"/>
  <c r="M29" i="46" s="1"/>
  <c r="M27" i="46" l="1"/>
  <c r="M14" i="46"/>
  <c r="M18" i="46"/>
  <c r="M22" i="46"/>
  <c r="M26" i="46"/>
  <c r="M30" i="46"/>
  <c r="M19" i="46"/>
  <c r="M31" i="46"/>
  <c r="M12" i="46"/>
  <c r="M16" i="46"/>
  <c r="M20" i="46"/>
  <c r="M24" i="46"/>
  <c r="M28" i="46"/>
  <c r="M11" i="46"/>
  <c r="M23" i="46"/>
  <c r="M13" i="46"/>
  <c r="M17" i="46"/>
  <c r="M21" i="46"/>
  <c r="M25" i="46"/>
  <c r="Q12" i="46"/>
  <c r="Q16" i="46"/>
  <c r="Q20" i="46"/>
  <c r="Q24" i="46"/>
  <c r="Q28" i="46"/>
  <c r="Q13" i="46"/>
  <c r="Q17" i="46"/>
  <c r="Q21" i="46"/>
  <c r="Q25" i="46"/>
  <c r="Q29" i="46"/>
  <c r="Q14" i="46"/>
  <c r="Q18" i="46"/>
  <c r="Q22" i="46"/>
  <c r="Q26" i="46"/>
  <c r="Q30" i="46"/>
  <c r="Q11" i="46"/>
  <c r="Q15" i="46"/>
  <c r="Q19" i="46"/>
  <c r="Q23" i="46"/>
  <c r="Q27" i="46"/>
  <c r="O12" i="46"/>
  <c r="O16" i="46"/>
  <c r="O20" i="46"/>
  <c r="O24" i="46"/>
  <c r="O28" i="46"/>
  <c r="O13" i="46"/>
  <c r="O17" i="46"/>
  <c r="O21" i="46"/>
  <c r="O25" i="46"/>
  <c r="O29" i="46"/>
  <c r="O14" i="46"/>
  <c r="O18" i="46"/>
  <c r="O22" i="46"/>
  <c r="O26" i="46"/>
  <c r="O30" i="46"/>
  <c r="O11" i="46"/>
  <c r="O15" i="46"/>
  <c r="O19" i="46"/>
  <c r="O23" i="46"/>
  <c r="O27" i="46"/>
  <c r="L12" i="38" l="1"/>
  <c r="I12" i="38"/>
  <c r="L11" i="38"/>
  <c r="I11" i="38"/>
  <c r="H12" i="38" l="1"/>
  <c r="H11" i="38"/>
  <c r="H9" i="50"/>
  <c r="H10" i="50"/>
  <c r="H11" i="50"/>
  <c r="F28" i="62" l="1"/>
  <c r="F27" i="62"/>
  <c r="F26" i="62"/>
  <c r="F25" i="62"/>
  <c r="F24" i="62"/>
  <c r="F22" i="62"/>
  <c r="Q7" i="47"/>
  <c r="P7" i="47"/>
  <c r="N7" i="47"/>
  <c r="M7" i="47"/>
  <c r="K7" i="47"/>
  <c r="J7" i="47"/>
  <c r="K43" i="1"/>
  <c r="K56" i="1"/>
  <c r="K54" i="1"/>
  <c r="W55" i="1" l="1"/>
  <c r="AA55" i="1"/>
  <c r="S55" i="1"/>
  <c r="O55" i="1"/>
  <c r="K55" i="1"/>
  <c r="AE55" i="1"/>
  <c r="W57" i="1"/>
  <c r="S57" i="1"/>
  <c r="K57" i="1"/>
  <c r="AE57" i="1"/>
  <c r="O57" i="1"/>
  <c r="AA57" i="1"/>
  <c r="O44" i="1"/>
  <c r="AE44" i="1"/>
  <c r="S44" i="1"/>
  <c r="W44" i="1"/>
  <c r="K44" i="1"/>
  <c r="AA44" i="1"/>
  <c r="L7" i="44"/>
  <c r="K7" i="44"/>
  <c r="I7" i="44"/>
  <c r="H7" i="44"/>
  <c r="M52" i="64" l="1"/>
  <c r="J52" i="64"/>
  <c r="G52" i="64"/>
  <c r="J39" i="64"/>
  <c r="G39" i="64"/>
  <c r="D39" i="64"/>
  <c r="M27" i="64"/>
  <c r="J27" i="64"/>
  <c r="G27" i="64"/>
  <c r="M13" i="64"/>
  <c r="J13" i="64"/>
  <c r="G13" i="64"/>
  <c r="H46" i="2"/>
  <c r="AD21" i="2"/>
  <c r="W46" i="2" l="1"/>
  <c r="Z46" i="2"/>
  <c r="AC46" i="2"/>
  <c r="D13" i="64"/>
  <c r="D27" i="64"/>
  <c r="P31" i="55"/>
  <c r="O31" i="55"/>
  <c r="N31" i="55"/>
  <c r="M31" i="55"/>
  <c r="L31" i="55"/>
  <c r="K31" i="55"/>
  <c r="P16" i="55"/>
  <c r="O16" i="55"/>
  <c r="N16" i="55"/>
  <c r="M16" i="55"/>
  <c r="L16" i="55"/>
  <c r="K16" i="55"/>
  <c r="AC22" i="76" l="1"/>
  <c r="AF22" i="76" s="1"/>
  <c r="AC21" i="76"/>
  <c r="AF21" i="76" s="1"/>
  <c r="AC20" i="76"/>
  <c r="AF20" i="76" s="1"/>
  <c r="AC19" i="76"/>
  <c r="AF19" i="76" s="1"/>
  <c r="AC18" i="76"/>
  <c r="AF18" i="76" s="1"/>
  <c r="AC17" i="76"/>
  <c r="AF17" i="76" s="1"/>
  <c r="AC16" i="76"/>
  <c r="AF16" i="76" s="1"/>
  <c r="AC15" i="76"/>
  <c r="AF15" i="76" s="1"/>
  <c r="AC14" i="76"/>
  <c r="AF14" i="76" s="1"/>
  <c r="AC11" i="76"/>
  <c r="AF11" i="76" s="1"/>
  <c r="AC10" i="76"/>
  <c r="K37" i="50"/>
  <c r="H37" i="50"/>
  <c r="K40" i="50"/>
  <c r="H40" i="50"/>
  <c r="K39" i="50"/>
  <c r="H39" i="50"/>
  <c r="Z49" i="60" l="1"/>
  <c r="G50" i="64"/>
  <c r="M51" i="64"/>
  <c r="J51" i="64"/>
  <c r="G51" i="64"/>
  <c r="J38" i="64"/>
  <c r="G38" i="64"/>
  <c r="D38" i="64"/>
  <c r="M26" i="64"/>
  <c r="J26" i="64"/>
  <c r="G26" i="64"/>
  <c r="D26" i="64"/>
  <c r="M12" i="64"/>
  <c r="J12" i="64"/>
  <c r="G12" i="64"/>
  <c r="N45" i="72"/>
  <c r="N41" i="72"/>
  <c r="N37" i="72"/>
  <c r="N33" i="72"/>
  <c r="N29" i="72"/>
  <c r="N25" i="72"/>
  <c r="N21" i="72"/>
  <c r="N17" i="72"/>
  <c r="N13" i="72"/>
  <c r="N9" i="72"/>
  <c r="M45" i="72"/>
  <c r="L45" i="72"/>
  <c r="K45" i="72"/>
  <c r="J45" i="72"/>
  <c r="I45" i="72"/>
  <c r="H45" i="72"/>
  <c r="G45" i="72"/>
  <c r="M41" i="72"/>
  <c r="L41" i="72"/>
  <c r="K41" i="72"/>
  <c r="J41" i="72"/>
  <c r="I41" i="72"/>
  <c r="H41" i="72"/>
  <c r="G41" i="72"/>
  <c r="M37" i="72"/>
  <c r="L37" i="72"/>
  <c r="K37" i="72"/>
  <c r="J37" i="72"/>
  <c r="I37" i="72"/>
  <c r="H37" i="72"/>
  <c r="G37" i="72"/>
  <c r="M33" i="72"/>
  <c r="L33" i="72"/>
  <c r="K33" i="72"/>
  <c r="J33" i="72"/>
  <c r="I33" i="72"/>
  <c r="H33" i="72"/>
  <c r="G33" i="72"/>
  <c r="M29" i="72"/>
  <c r="L29" i="72"/>
  <c r="K29" i="72"/>
  <c r="J29" i="72"/>
  <c r="I29" i="72"/>
  <c r="H29" i="72"/>
  <c r="G29" i="72"/>
  <c r="M25" i="72"/>
  <c r="L25" i="72"/>
  <c r="K25" i="72"/>
  <c r="J25" i="72"/>
  <c r="I25" i="72"/>
  <c r="H25" i="72"/>
  <c r="G25" i="72"/>
  <c r="M21" i="72"/>
  <c r="L21" i="72"/>
  <c r="K21" i="72"/>
  <c r="J21" i="72"/>
  <c r="I21" i="72"/>
  <c r="H21" i="72"/>
  <c r="G21" i="72"/>
  <c r="M17" i="72"/>
  <c r="L17" i="72"/>
  <c r="K17" i="72"/>
  <c r="J17" i="72"/>
  <c r="I17" i="72"/>
  <c r="H17" i="72"/>
  <c r="G17" i="72"/>
  <c r="M13" i="72"/>
  <c r="L13" i="72"/>
  <c r="K13" i="72"/>
  <c r="J13" i="72"/>
  <c r="I13" i="72"/>
  <c r="H13" i="72"/>
  <c r="G13" i="72"/>
  <c r="M9" i="72"/>
  <c r="M49" i="72" s="1"/>
  <c r="L9" i="72"/>
  <c r="K9" i="72"/>
  <c r="J9" i="72"/>
  <c r="I9" i="72"/>
  <c r="I49" i="72" s="1"/>
  <c r="L49" i="72" l="1"/>
  <c r="N49" i="72"/>
  <c r="J49" i="72"/>
  <c r="K49" i="72"/>
  <c r="D12" i="64"/>
  <c r="L52" i="38"/>
  <c r="I52" i="38"/>
  <c r="L51" i="38"/>
  <c r="I51" i="38"/>
  <c r="O42" i="9"/>
  <c r="O41" i="9"/>
  <c r="O40" i="9"/>
  <c r="O39" i="9"/>
  <c r="O38" i="9"/>
  <c r="O37" i="9"/>
  <c r="O36" i="9"/>
  <c r="O35" i="9"/>
  <c r="O34" i="9"/>
  <c r="O33" i="9"/>
  <c r="O31" i="9"/>
  <c r="O30" i="9"/>
  <c r="O29" i="9"/>
  <c r="O28" i="9"/>
  <c r="O27" i="9"/>
  <c r="O26" i="9"/>
  <c r="O25" i="9"/>
  <c r="O24" i="9"/>
  <c r="O22" i="9"/>
  <c r="O21" i="9"/>
  <c r="O20" i="9"/>
  <c r="O19" i="9"/>
  <c r="O18" i="9"/>
  <c r="O17" i="9"/>
  <c r="O16" i="9"/>
  <c r="O15" i="9"/>
  <c r="O13" i="9"/>
  <c r="O12" i="9"/>
  <c r="O11" i="9"/>
  <c r="O10" i="9"/>
  <c r="O9" i="9"/>
  <c r="K42" i="9"/>
  <c r="K41" i="9"/>
  <c r="K40" i="9"/>
  <c r="K39" i="9"/>
  <c r="K38" i="9"/>
  <c r="K37" i="9"/>
  <c r="K36" i="9"/>
  <c r="K35" i="9"/>
  <c r="K34" i="9"/>
  <c r="K33" i="9"/>
  <c r="K31" i="9"/>
  <c r="K30" i="9"/>
  <c r="K29" i="9"/>
  <c r="K28" i="9"/>
  <c r="K27" i="9"/>
  <c r="K26" i="9"/>
  <c r="K25" i="9"/>
  <c r="K24" i="9"/>
  <c r="K22" i="9"/>
  <c r="K21" i="9"/>
  <c r="K20" i="9"/>
  <c r="K19" i="9"/>
  <c r="K18" i="9"/>
  <c r="K17" i="9"/>
  <c r="K16" i="9"/>
  <c r="K15" i="9"/>
  <c r="K13" i="9"/>
  <c r="K12" i="9"/>
  <c r="K11" i="9"/>
  <c r="K10" i="9"/>
  <c r="H51" i="38" l="1"/>
  <c r="H52" i="38"/>
  <c r="K43" i="50" l="1"/>
  <c r="H43" i="50"/>
  <c r="AI12" i="76" l="1"/>
  <c r="AN12" i="76"/>
  <c r="AS12" i="76"/>
  <c r="AC12" i="76" l="1"/>
  <c r="AQ10" i="76"/>
  <c r="AL10" i="76"/>
  <c r="AV10" i="76"/>
  <c r="T12" i="76"/>
  <c r="Q12" i="76"/>
  <c r="Z12" i="76"/>
  <c r="N12" i="76"/>
  <c r="K12" i="76"/>
  <c r="W12" i="76"/>
  <c r="AL12" i="76" l="1"/>
  <c r="AV12" i="76"/>
  <c r="AQ12" i="76"/>
  <c r="H12" i="76"/>
  <c r="AF12" i="76" s="1"/>
  <c r="J65" i="44" l="1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0" i="44"/>
  <c r="G101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122" i="44"/>
  <c r="G123" i="44"/>
  <c r="G124" i="44"/>
  <c r="G125" i="44"/>
  <c r="G126" i="44"/>
  <c r="G127" i="44"/>
  <c r="G128" i="44"/>
  <c r="G129" i="44"/>
  <c r="G130" i="44"/>
  <c r="G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J47" i="44"/>
  <c r="J48" i="44"/>
  <c r="J49" i="44"/>
  <c r="J50" i="44"/>
  <c r="J51" i="44"/>
  <c r="J52" i="44"/>
  <c r="J53" i="44"/>
  <c r="J54" i="44"/>
  <c r="J55" i="44"/>
  <c r="J56" i="44"/>
  <c r="J57" i="44"/>
  <c r="J58" i="44"/>
  <c r="J59" i="44"/>
  <c r="J60" i="44"/>
  <c r="J61" i="44"/>
  <c r="J62" i="44"/>
  <c r="J63" i="44"/>
  <c r="J64" i="44"/>
  <c r="J66" i="44"/>
  <c r="J67" i="44"/>
  <c r="J68" i="44"/>
  <c r="J69" i="44"/>
  <c r="J70" i="44"/>
  <c r="J71" i="44"/>
  <c r="J72" i="44"/>
  <c r="J73" i="44"/>
  <c r="J74" i="44"/>
  <c r="J75" i="44"/>
  <c r="J76" i="44"/>
  <c r="J77" i="44"/>
  <c r="J78" i="44"/>
  <c r="J79" i="44"/>
  <c r="J80" i="44"/>
  <c r="J81" i="44"/>
  <c r="J82" i="44"/>
  <c r="J83" i="44"/>
  <c r="J84" i="44"/>
  <c r="J85" i="44"/>
  <c r="J86" i="44"/>
  <c r="J87" i="44"/>
  <c r="J88" i="44"/>
  <c r="J89" i="44"/>
  <c r="J90" i="44"/>
  <c r="J91" i="44"/>
  <c r="J92" i="44"/>
  <c r="J93" i="44"/>
  <c r="J94" i="44"/>
  <c r="J95" i="44"/>
  <c r="J96" i="44"/>
  <c r="J97" i="44"/>
  <c r="J98" i="44"/>
  <c r="J99" i="44"/>
  <c r="J100" i="44"/>
  <c r="J101" i="44"/>
  <c r="J102" i="44"/>
  <c r="J103" i="44"/>
  <c r="J104" i="44"/>
  <c r="J105" i="44"/>
  <c r="J106" i="44"/>
  <c r="J107" i="44"/>
  <c r="J108" i="44"/>
  <c r="J109" i="44"/>
  <c r="J110" i="44"/>
  <c r="J111" i="44"/>
  <c r="J112" i="44"/>
  <c r="J113" i="44"/>
  <c r="J114" i="44"/>
  <c r="J115" i="44"/>
  <c r="J116" i="44"/>
  <c r="J117" i="44"/>
  <c r="J118" i="44"/>
  <c r="J119" i="44"/>
  <c r="J120" i="44"/>
  <c r="J121" i="44"/>
  <c r="J122" i="44"/>
  <c r="J123" i="44"/>
  <c r="J124" i="44"/>
  <c r="J125" i="44"/>
  <c r="J126" i="44"/>
  <c r="J127" i="44"/>
  <c r="J128" i="44"/>
  <c r="J129" i="44"/>
  <c r="J130" i="44"/>
  <c r="J9" i="44"/>
  <c r="AD20" i="2"/>
  <c r="J7" i="44" l="1"/>
  <c r="G7" i="44"/>
  <c r="L50" i="38"/>
  <c r="I50" i="38"/>
  <c r="H50" i="38" s="1"/>
  <c r="L49" i="38"/>
  <c r="I49" i="38"/>
  <c r="L48" i="38"/>
  <c r="I48" i="38"/>
  <c r="H48" i="38" s="1"/>
  <c r="L47" i="38"/>
  <c r="I47" i="38"/>
  <c r="H47" i="38" s="1"/>
  <c r="L46" i="38"/>
  <c r="I46" i="38"/>
  <c r="L45" i="38"/>
  <c r="I45" i="38"/>
  <c r="L44" i="38"/>
  <c r="I44" i="38"/>
  <c r="L43" i="38"/>
  <c r="I43" i="38"/>
  <c r="H43" i="38" s="1"/>
  <c r="L42" i="38"/>
  <c r="I42" i="38"/>
  <c r="L41" i="38"/>
  <c r="I41" i="38"/>
  <c r="L40" i="38"/>
  <c r="I40" i="38"/>
  <c r="L39" i="38"/>
  <c r="I39" i="38"/>
  <c r="H39" i="38" s="1"/>
  <c r="L38" i="38"/>
  <c r="I38" i="38"/>
  <c r="L37" i="38"/>
  <c r="I37" i="38"/>
  <c r="L36" i="38"/>
  <c r="I36" i="38"/>
  <c r="L35" i="38"/>
  <c r="I35" i="38"/>
  <c r="L34" i="38"/>
  <c r="I34" i="38"/>
  <c r="L33" i="38"/>
  <c r="I33" i="38"/>
  <c r="L31" i="38"/>
  <c r="I31" i="38"/>
  <c r="L22" i="38"/>
  <c r="I22" i="38"/>
  <c r="L21" i="38"/>
  <c r="I21" i="38"/>
  <c r="L20" i="38"/>
  <c r="I20" i="38"/>
  <c r="N19" i="38"/>
  <c r="M19" i="38"/>
  <c r="K19" i="38"/>
  <c r="J19" i="38"/>
  <c r="L18" i="38"/>
  <c r="I18" i="38"/>
  <c r="L17" i="38"/>
  <c r="I17" i="38"/>
  <c r="L16" i="38"/>
  <c r="I16" i="38"/>
  <c r="L15" i="38"/>
  <c r="I15" i="38"/>
  <c r="L14" i="38"/>
  <c r="I14" i="38"/>
  <c r="N13" i="38"/>
  <c r="M13" i="38"/>
  <c r="K13" i="38"/>
  <c r="J13" i="38"/>
  <c r="L10" i="38"/>
  <c r="I10" i="38"/>
  <c r="L8" i="38"/>
  <c r="I8" i="38"/>
  <c r="H46" i="38" l="1"/>
  <c r="H44" i="38"/>
  <c r="H40" i="38"/>
  <c r="H36" i="38"/>
  <c r="H45" i="38"/>
  <c r="H38" i="38"/>
  <c r="H35" i="38"/>
  <c r="H37" i="38"/>
  <c r="H31" i="38"/>
  <c r="H22" i="38"/>
  <c r="L19" i="38"/>
  <c r="H20" i="38"/>
  <c r="I19" i="38"/>
  <c r="H18" i="38"/>
  <c r="H17" i="38"/>
  <c r="H15" i="38"/>
  <c r="H14" i="38"/>
  <c r="I13" i="38"/>
  <c r="H8" i="38"/>
  <c r="H34" i="38"/>
  <c r="H42" i="38"/>
  <c r="H10" i="38"/>
  <c r="L13" i="38"/>
  <c r="H16" i="38"/>
  <c r="H21" i="38"/>
  <c r="H33" i="38"/>
  <c r="H41" i="3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N7" i="8"/>
  <c r="K7" i="8"/>
  <c r="H19" i="38" l="1"/>
  <c r="H13" i="38"/>
  <c r="AC22" i="1" l="1"/>
  <c r="AC23" i="1"/>
  <c r="Q25" i="1"/>
  <c r="AC25" i="1" s="1"/>
  <c r="AC26" i="1"/>
  <c r="AC27" i="1"/>
  <c r="AC28" i="1"/>
  <c r="AC29" i="1"/>
  <c r="AC30" i="1"/>
  <c r="AC31" i="1"/>
  <c r="AC32" i="1"/>
  <c r="AC33" i="1"/>
  <c r="AC34" i="1"/>
  <c r="W33" i="1" l="1"/>
  <c r="W31" i="1"/>
  <c r="W34" i="1"/>
  <c r="W32" i="1"/>
  <c r="W27" i="1"/>
  <c r="W29" i="1"/>
  <c r="W30" i="1"/>
  <c r="W28" i="1"/>
  <c r="W26" i="1"/>
  <c r="M50" i="64" l="1"/>
  <c r="J50" i="64"/>
  <c r="M46" i="64"/>
  <c r="J46" i="64"/>
  <c r="G46" i="64"/>
  <c r="F46" i="64"/>
  <c r="E46" i="64"/>
  <c r="J37" i="64"/>
  <c r="G37" i="64"/>
  <c r="D37" i="64"/>
  <c r="J33" i="64"/>
  <c r="G33" i="64"/>
  <c r="D33" i="64"/>
  <c r="M25" i="64"/>
  <c r="J25" i="64"/>
  <c r="G25" i="64"/>
  <c r="M21" i="64"/>
  <c r="J21" i="64"/>
  <c r="G21" i="64"/>
  <c r="M11" i="64"/>
  <c r="J11" i="64"/>
  <c r="D10" i="64"/>
  <c r="D9" i="64"/>
  <c r="M7" i="64"/>
  <c r="J7" i="64"/>
  <c r="G7" i="64"/>
  <c r="F7" i="64"/>
  <c r="E7" i="64"/>
  <c r="O8" i="59"/>
  <c r="K8" i="59"/>
  <c r="L27" i="55"/>
  <c r="K27" i="55"/>
  <c r="L26" i="55"/>
  <c r="K26" i="55"/>
  <c r="L25" i="55"/>
  <c r="K25" i="55"/>
  <c r="D11" i="64" l="1"/>
  <c r="D25" i="64"/>
  <c r="D46" i="64"/>
  <c r="D21" i="64"/>
  <c r="D7" i="64"/>
  <c r="J139" i="44" l="1"/>
  <c r="H139" i="44"/>
  <c r="J138" i="44"/>
  <c r="H138" i="44"/>
  <c r="J137" i="44"/>
  <c r="H137" i="44"/>
  <c r="J135" i="44"/>
  <c r="H135" i="44"/>
  <c r="O130" i="44"/>
  <c r="N130" i="44"/>
  <c r="M130" i="44"/>
  <c r="O129" i="44"/>
  <c r="N129" i="44"/>
  <c r="M129" i="44"/>
  <c r="O128" i="44"/>
  <c r="N128" i="44"/>
  <c r="M128" i="44"/>
  <c r="O127" i="44"/>
  <c r="N127" i="44"/>
  <c r="M127" i="44"/>
  <c r="O126" i="44"/>
  <c r="N126" i="44"/>
  <c r="M126" i="44"/>
  <c r="O125" i="44"/>
  <c r="N125" i="44"/>
  <c r="M125" i="44"/>
  <c r="O124" i="44"/>
  <c r="N124" i="44"/>
  <c r="M124" i="44"/>
  <c r="O123" i="44"/>
  <c r="N123" i="44"/>
  <c r="M123" i="44"/>
  <c r="O122" i="44"/>
  <c r="N122" i="44"/>
  <c r="M122" i="44"/>
  <c r="O121" i="44"/>
  <c r="N121" i="44"/>
  <c r="M121" i="44"/>
  <c r="O120" i="44"/>
  <c r="N120" i="44"/>
  <c r="M120" i="44"/>
  <c r="O119" i="44"/>
  <c r="N119" i="44"/>
  <c r="M119" i="44"/>
  <c r="O118" i="44"/>
  <c r="N118" i="44"/>
  <c r="M118" i="44"/>
  <c r="O117" i="44"/>
  <c r="N117" i="44"/>
  <c r="M117" i="44"/>
  <c r="O116" i="44"/>
  <c r="N116" i="44"/>
  <c r="M116" i="44"/>
  <c r="O115" i="44"/>
  <c r="N115" i="44"/>
  <c r="M115" i="44"/>
  <c r="O114" i="44"/>
  <c r="N114" i="44"/>
  <c r="M114" i="44"/>
  <c r="O113" i="44"/>
  <c r="N113" i="44"/>
  <c r="M113" i="44"/>
  <c r="O112" i="44"/>
  <c r="N112" i="44"/>
  <c r="M112" i="44"/>
  <c r="O111" i="44"/>
  <c r="N111" i="44"/>
  <c r="M111" i="44"/>
  <c r="O110" i="44"/>
  <c r="N110" i="44"/>
  <c r="M110" i="44"/>
  <c r="O109" i="44"/>
  <c r="N109" i="44"/>
  <c r="M109" i="44"/>
  <c r="O108" i="44"/>
  <c r="N108" i="44"/>
  <c r="M108" i="44"/>
  <c r="O107" i="44"/>
  <c r="N107" i="44"/>
  <c r="M107" i="44"/>
  <c r="O106" i="44"/>
  <c r="N106" i="44"/>
  <c r="M106" i="44"/>
  <c r="O105" i="44"/>
  <c r="N105" i="44"/>
  <c r="M105" i="44"/>
  <c r="O104" i="44"/>
  <c r="N104" i="44"/>
  <c r="M104" i="44"/>
  <c r="O103" i="44"/>
  <c r="N103" i="44"/>
  <c r="M103" i="44"/>
  <c r="O102" i="44"/>
  <c r="N102" i="44"/>
  <c r="M102" i="44"/>
  <c r="O101" i="44"/>
  <c r="N101" i="44"/>
  <c r="M101" i="44"/>
  <c r="O100" i="44"/>
  <c r="N100" i="44"/>
  <c r="M100" i="44"/>
  <c r="O99" i="44"/>
  <c r="N99" i="44"/>
  <c r="M99" i="44"/>
  <c r="O98" i="44"/>
  <c r="N98" i="44"/>
  <c r="M98" i="44"/>
  <c r="O97" i="44"/>
  <c r="N97" i="44"/>
  <c r="M97" i="44"/>
  <c r="O96" i="44"/>
  <c r="N96" i="44"/>
  <c r="M96" i="44"/>
  <c r="O95" i="44"/>
  <c r="N95" i="44"/>
  <c r="M95" i="44"/>
  <c r="O94" i="44"/>
  <c r="N94" i="44"/>
  <c r="M94" i="44"/>
  <c r="O93" i="44"/>
  <c r="N93" i="44"/>
  <c r="M93" i="44"/>
  <c r="O92" i="44"/>
  <c r="N92" i="44"/>
  <c r="M92" i="44"/>
  <c r="O91" i="44"/>
  <c r="N91" i="44"/>
  <c r="M91" i="44"/>
  <c r="O90" i="44"/>
  <c r="N90" i="44"/>
  <c r="M90" i="44"/>
  <c r="O89" i="44"/>
  <c r="N89" i="44"/>
  <c r="M89" i="44"/>
  <c r="O88" i="44"/>
  <c r="N88" i="44"/>
  <c r="M88" i="44"/>
  <c r="O87" i="44"/>
  <c r="N87" i="44"/>
  <c r="M87" i="44"/>
  <c r="O86" i="44"/>
  <c r="N86" i="44"/>
  <c r="M86" i="44"/>
  <c r="O85" i="44"/>
  <c r="N85" i="44"/>
  <c r="M85" i="44"/>
  <c r="O84" i="44"/>
  <c r="N84" i="44"/>
  <c r="M84" i="44"/>
  <c r="O83" i="44"/>
  <c r="N83" i="44"/>
  <c r="M83" i="44"/>
  <c r="O82" i="44"/>
  <c r="N82" i="44"/>
  <c r="M82" i="44"/>
  <c r="O81" i="44"/>
  <c r="N81" i="44"/>
  <c r="M81" i="44"/>
  <c r="O80" i="44"/>
  <c r="N80" i="44"/>
  <c r="M80" i="44"/>
  <c r="O79" i="44"/>
  <c r="N79" i="44"/>
  <c r="M79" i="44"/>
  <c r="O78" i="44"/>
  <c r="N78" i="44"/>
  <c r="M78" i="44"/>
  <c r="O77" i="44"/>
  <c r="N77" i="44"/>
  <c r="M77" i="44"/>
  <c r="O76" i="44"/>
  <c r="N76" i="44"/>
  <c r="M76" i="44"/>
  <c r="O75" i="44"/>
  <c r="N75" i="44"/>
  <c r="M75" i="44"/>
  <c r="O74" i="44"/>
  <c r="N74" i="44"/>
  <c r="M74" i="44"/>
  <c r="O73" i="44"/>
  <c r="N73" i="44"/>
  <c r="M73" i="44"/>
  <c r="O72" i="44"/>
  <c r="N72" i="44"/>
  <c r="M72" i="44"/>
  <c r="O71" i="44"/>
  <c r="N71" i="44"/>
  <c r="M71" i="44"/>
  <c r="O70" i="44"/>
  <c r="N70" i="44"/>
  <c r="M70" i="44"/>
  <c r="O69" i="44"/>
  <c r="N69" i="44"/>
  <c r="M69" i="44"/>
  <c r="O68" i="44"/>
  <c r="N68" i="44"/>
  <c r="M68" i="44"/>
  <c r="O67" i="44"/>
  <c r="N67" i="44"/>
  <c r="M67" i="44"/>
  <c r="O66" i="44"/>
  <c r="N66" i="44"/>
  <c r="M66" i="44"/>
  <c r="O65" i="44"/>
  <c r="N65" i="44"/>
  <c r="M65" i="44"/>
  <c r="O64" i="44"/>
  <c r="N64" i="44"/>
  <c r="M64" i="44"/>
  <c r="O63" i="44"/>
  <c r="N63" i="44"/>
  <c r="M63" i="44"/>
  <c r="O62" i="44"/>
  <c r="N62" i="44"/>
  <c r="M62" i="44"/>
  <c r="O61" i="44"/>
  <c r="N61" i="44"/>
  <c r="M61" i="44"/>
  <c r="O60" i="44"/>
  <c r="N60" i="44"/>
  <c r="M60" i="44"/>
  <c r="O59" i="44"/>
  <c r="N59" i="44"/>
  <c r="M59" i="44"/>
  <c r="O58" i="44"/>
  <c r="N58" i="44"/>
  <c r="M58" i="44"/>
  <c r="O57" i="44"/>
  <c r="N57" i="44"/>
  <c r="M57" i="44"/>
  <c r="O56" i="44"/>
  <c r="N56" i="44"/>
  <c r="M56" i="44"/>
  <c r="O55" i="44"/>
  <c r="N55" i="44"/>
  <c r="M55" i="44"/>
  <c r="O54" i="44"/>
  <c r="N54" i="44"/>
  <c r="M54" i="44"/>
  <c r="O53" i="44"/>
  <c r="N53" i="44"/>
  <c r="M53" i="44"/>
  <c r="O52" i="44"/>
  <c r="N52" i="44"/>
  <c r="M52" i="44"/>
  <c r="O51" i="44"/>
  <c r="N51" i="44"/>
  <c r="M51" i="44"/>
  <c r="O50" i="44"/>
  <c r="N50" i="44"/>
  <c r="M50" i="44"/>
  <c r="O49" i="44"/>
  <c r="N49" i="44"/>
  <c r="M49" i="44"/>
  <c r="O48" i="44"/>
  <c r="N48" i="44"/>
  <c r="M48" i="44"/>
  <c r="O47" i="44"/>
  <c r="N47" i="44"/>
  <c r="M47" i="44"/>
  <c r="O46" i="44"/>
  <c r="N46" i="44"/>
  <c r="M46" i="44"/>
  <c r="O45" i="44"/>
  <c r="N45" i="44"/>
  <c r="M45" i="44"/>
  <c r="O44" i="44"/>
  <c r="N44" i="44"/>
  <c r="M44" i="44"/>
  <c r="O43" i="44"/>
  <c r="N43" i="44"/>
  <c r="M43" i="44"/>
  <c r="O42" i="44"/>
  <c r="N42" i="44"/>
  <c r="M42" i="44"/>
  <c r="O41" i="44"/>
  <c r="N41" i="44"/>
  <c r="M41" i="44"/>
  <c r="O40" i="44"/>
  <c r="N40" i="44"/>
  <c r="M40" i="44"/>
  <c r="O39" i="44"/>
  <c r="N39" i="44"/>
  <c r="M39" i="44"/>
  <c r="O38" i="44"/>
  <c r="N38" i="44"/>
  <c r="M38" i="44"/>
  <c r="O37" i="44"/>
  <c r="N37" i="44"/>
  <c r="M37" i="44"/>
  <c r="O36" i="44"/>
  <c r="N36" i="44"/>
  <c r="M36" i="44"/>
  <c r="O35" i="44"/>
  <c r="N35" i="44"/>
  <c r="M35" i="44"/>
  <c r="O34" i="44"/>
  <c r="N34" i="44"/>
  <c r="M34" i="44"/>
  <c r="O33" i="44"/>
  <c r="N33" i="44"/>
  <c r="M33" i="44"/>
  <c r="O32" i="44"/>
  <c r="N32" i="44"/>
  <c r="M32" i="44"/>
  <c r="O31" i="44"/>
  <c r="N31" i="44"/>
  <c r="M31" i="44"/>
  <c r="O30" i="44"/>
  <c r="N30" i="44"/>
  <c r="M30" i="44"/>
  <c r="O29" i="44"/>
  <c r="N29" i="44"/>
  <c r="M29" i="44"/>
  <c r="O28" i="44"/>
  <c r="N28" i="44"/>
  <c r="M28" i="44"/>
  <c r="O27" i="44"/>
  <c r="N27" i="44"/>
  <c r="M27" i="44"/>
  <c r="O26" i="44"/>
  <c r="N26" i="44"/>
  <c r="M26" i="44"/>
  <c r="O25" i="44"/>
  <c r="N25" i="44"/>
  <c r="M25" i="44"/>
  <c r="O24" i="44"/>
  <c r="N24" i="44"/>
  <c r="M24" i="44"/>
  <c r="O23" i="44"/>
  <c r="N23" i="44"/>
  <c r="M23" i="44"/>
  <c r="O22" i="44"/>
  <c r="N22" i="44"/>
  <c r="M22" i="44"/>
  <c r="O21" i="44"/>
  <c r="N21" i="44"/>
  <c r="M21" i="44"/>
  <c r="O20" i="44"/>
  <c r="N20" i="44"/>
  <c r="M20" i="44"/>
  <c r="O19" i="44"/>
  <c r="N19" i="44"/>
  <c r="M19" i="44"/>
  <c r="O18" i="44"/>
  <c r="N18" i="44"/>
  <c r="M18" i="44"/>
  <c r="O17" i="44"/>
  <c r="N17" i="44"/>
  <c r="M17" i="44"/>
  <c r="O16" i="44"/>
  <c r="N16" i="44"/>
  <c r="M16" i="44"/>
  <c r="O15" i="44"/>
  <c r="N15" i="44"/>
  <c r="M15" i="44"/>
  <c r="O14" i="44"/>
  <c r="N14" i="44"/>
  <c r="M14" i="44"/>
  <c r="O13" i="44"/>
  <c r="N13" i="44"/>
  <c r="M13" i="44"/>
  <c r="O12" i="44"/>
  <c r="N12" i="44"/>
  <c r="M12" i="44"/>
  <c r="O11" i="44"/>
  <c r="N11" i="44"/>
  <c r="M11" i="44"/>
  <c r="O10" i="44"/>
  <c r="N10" i="44"/>
  <c r="M10" i="44"/>
  <c r="O9" i="44"/>
  <c r="N9" i="44"/>
  <c r="M9" i="44"/>
  <c r="O7" i="44"/>
  <c r="N7" i="44"/>
  <c r="M7" i="44"/>
  <c r="L139" i="44" l="1"/>
  <c r="L138" i="44"/>
  <c r="L141" i="44"/>
  <c r="L137" i="44"/>
  <c r="L140" i="44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O8" i="10"/>
  <c r="K50" i="1"/>
  <c r="K48" i="1"/>
  <c r="S49" i="1" s="1"/>
  <c r="K46" i="1"/>
  <c r="AA47" i="1" s="1"/>
  <c r="AE51" i="1" l="1"/>
  <c r="O51" i="1"/>
  <c r="AA51" i="1"/>
  <c r="K51" i="1"/>
  <c r="W51" i="1"/>
  <c r="S51" i="1"/>
  <c r="S47" i="1"/>
  <c r="AE47" i="1"/>
  <c r="O47" i="1"/>
  <c r="W49" i="1"/>
  <c r="W47" i="1"/>
  <c r="K49" i="1"/>
  <c r="AA49" i="1"/>
  <c r="O49" i="1"/>
  <c r="AE49" i="1"/>
  <c r="K52" i="1"/>
  <c r="Z48" i="60"/>
  <c r="Z47" i="60"/>
  <c r="Z46" i="60"/>
  <c r="Z45" i="60"/>
  <c r="Z44" i="60"/>
  <c r="Z42" i="60"/>
  <c r="AA53" i="1" l="1"/>
  <c r="W53" i="1"/>
  <c r="S53" i="1"/>
  <c r="AE53" i="1"/>
  <c r="O53" i="1"/>
  <c r="K53" i="1"/>
  <c r="AF12" i="1"/>
  <c r="Q7" i="8" l="1"/>
  <c r="T7" i="8"/>
  <c r="AF7" i="8" l="1"/>
  <c r="Z7" i="8"/>
  <c r="W7" i="8"/>
  <c r="AC7" i="8"/>
  <c r="N48" i="72" l="1"/>
  <c r="M48" i="72"/>
  <c r="L48" i="72"/>
  <c r="K48" i="72"/>
  <c r="J48" i="72"/>
  <c r="I48" i="72"/>
  <c r="H48" i="72"/>
  <c r="G48" i="72"/>
  <c r="N47" i="72"/>
  <c r="M47" i="72"/>
  <c r="L47" i="72"/>
  <c r="K47" i="72"/>
  <c r="J47" i="72"/>
  <c r="I47" i="72"/>
  <c r="H47" i="72"/>
  <c r="G47" i="72"/>
  <c r="N46" i="72"/>
  <c r="M46" i="72"/>
  <c r="L46" i="72"/>
  <c r="K46" i="72"/>
  <c r="J46" i="72"/>
  <c r="I46" i="72"/>
  <c r="H46" i="72"/>
  <c r="G46" i="72"/>
  <c r="G9" i="72" l="1"/>
  <c r="G49" i="72" s="1"/>
  <c r="H9" i="72"/>
  <c r="H49" i="72" s="1"/>
  <c r="AB8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7" i="3"/>
  <c r="AC7" i="3" s="1"/>
  <c r="O6" i="9"/>
  <c r="AC18" i="3" l="1"/>
  <c r="AC12" i="3"/>
  <c r="AC34" i="3"/>
  <c r="AC16" i="3"/>
  <c r="AC24" i="3"/>
  <c r="AC32" i="3"/>
  <c r="AC8" i="3"/>
  <c r="AC38" i="3"/>
  <c r="AC13" i="3"/>
  <c r="AC21" i="3"/>
  <c r="AC25" i="3"/>
  <c r="AC29" i="3"/>
  <c r="AC33" i="3"/>
  <c r="AC37" i="3"/>
  <c r="AC10" i="3"/>
  <c r="AC26" i="3"/>
  <c r="AC20" i="3"/>
  <c r="AC28" i="3"/>
  <c r="AC36" i="3"/>
  <c r="AC22" i="3"/>
  <c r="AC9" i="3"/>
  <c r="AC17" i="3"/>
  <c r="AC14" i="3"/>
  <c r="AC30" i="3"/>
  <c r="AC11" i="3"/>
  <c r="AC15" i="3"/>
  <c r="AC19" i="3"/>
  <c r="AC23" i="3"/>
  <c r="AC27" i="3"/>
  <c r="AC31" i="3"/>
  <c r="AC35" i="3"/>
  <c r="AC39" i="3"/>
  <c r="H17" i="70"/>
  <c r="I17" i="70" s="1"/>
  <c r="J17" i="70" s="1"/>
  <c r="H16" i="70"/>
  <c r="I16" i="70" s="1"/>
  <c r="J16" i="70" s="1"/>
  <c r="H15" i="70"/>
  <c r="I15" i="70" s="1"/>
  <c r="J15" i="70" s="1"/>
  <c r="H14" i="70"/>
  <c r="I14" i="70" s="1"/>
  <c r="J14" i="70" s="1"/>
  <c r="H13" i="70"/>
  <c r="I13" i="70" s="1"/>
  <c r="J13" i="70" s="1"/>
  <c r="H12" i="70"/>
  <c r="I12" i="70" s="1"/>
  <c r="J12" i="70" s="1"/>
  <c r="H11" i="70"/>
  <c r="I11" i="70" s="1"/>
  <c r="J11" i="70" s="1"/>
  <c r="H10" i="70"/>
  <c r="I10" i="70" s="1"/>
  <c r="J10" i="70" s="1"/>
  <c r="H9" i="70"/>
  <c r="I9" i="70" s="1"/>
  <c r="J9" i="70" s="1"/>
  <c r="H8" i="70"/>
  <c r="I8" i="70" s="1"/>
  <c r="J8" i="70" s="1"/>
  <c r="J39" i="48" l="1"/>
  <c r="H45" i="2" l="1"/>
  <c r="H32" i="2"/>
  <c r="AC32" i="2" l="1"/>
  <c r="W32" i="2"/>
  <c r="Z32" i="2"/>
  <c r="W45" i="2"/>
  <c r="Z45" i="2"/>
  <c r="AC45" i="2"/>
  <c r="Q11" i="47"/>
  <c r="P11" i="47"/>
  <c r="N11" i="47"/>
  <c r="M11" i="47"/>
  <c r="K11" i="47"/>
  <c r="J11" i="47"/>
  <c r="Q9" i="47"/>
  <c r="P9" i="47"/>
  <c r="N9" i="47"/>
  <c r="M9" i="47"/>
  <c r="K9" i="47"/>
  <c r="J9" i="47"/>
  <c r="Q8" i="47"/>
  <c r="P8" i="47"/>
  <c r="N8" i="47"/>
  <c r="M8" i="47"/>
  <c r="K8" i="47"/>
  <c r="J8" i="47"/>
  <c r="O8" i="47" l="1"/>
  <c r="O7" i="47"/>
  <c r="O9" i="47"/>
  <c r="R8" i="47"/>
  <c r="L8" i="47"/>
  <c r="R27" i="47"/>
  <c r="R23" i="47"/>
  <c r="R19" i="47"/>
  <c r="R15" i="47"/>
  <c r="R12" i="47"/>
  <c r="R21" i="47"/>
  <c r="R24" i="47"/>
  <c r="R26" i="47"/>
  <c r="R22" i="47"/>
  <c r="R18" i="47"/>
  <c r="R14" i="47"/>
  <c r="R25" i="47"/>
  <c r="R17" i="47"/>
  <c r="R13" i="47"/>
  <c r="R28" i="47"/>
  <c r="R20" i="47"/>
  <c r="R16" i="47"/>
  <c r="L16" i="47"/>
  <c r="L20" i="47"/>
  <c r="L24" i="47"/>
  <c r="L28" i="47"/>
  <c r="L14" i="47"/>
  <c r="L22" i="47"/>
  <c r="L12" i="47"/>
  <c r="L15" i="47"/>
  <c r="L23" i="47"/>
  <c r="L13" i="47"/>
  <c r="L17" i="47"/>
  <c r="L21" i="47"/>
  <c r="L25" i="47"/>
  <c r="L18" i="47"/>
  <c r="L26" i="47"/>
  <c r="L19" i="47"/>
  <c r="L27" i="47"/>
  <c r="L7" i="47"/>
  <c r="R7" i="47"/>
  <c r="L9" i="47"/>
  <c r="R9" i="47"/>
  <c r="O26" i="47"/>
  <c r="O22" i="47"/>
  <c r="O18" i="47"/>
  <c r="O14" i="47"/>
  <c r="O28" i="47"/>
  <c r="O20" i="47"/>
  <c r="O23" i="47"/>
  <c r="O15" i="47"/>
  <c r="O25" i="47"/>
  <c r="O21" i="47"/>
  <c r="O17" i="47"/>
  <c r="O13" i="47"/>
  <c r="O24" i="47"/>
  <c r="O16" i="47"/>
  <c r="O27" i="47"/>
  <c r="O19" i="47"/>
  <c r="O12" i="47"/>
  <c r="H44" i="2" l="1"/>
  <c r="H43" i="2"/>
  <c r="H42" i="2"/>
  <c r="H41" i="2"/>
  <c r="H40" i="2"/>
  <c r="H39" i="2"/>
  <c r="H38" i="2"/>
  <c r="H37" i="2"/>
  <c r="H36" i="2"/>
  <c r="H35" i="2"/>
  <c r="H34" i="2"/>
  <c r="H33" i="2"/>
  <c r="W34" i="2" l="1"/>
  <c r="Z34" i="2"/>
  <c r="AC34" i="2"/>
  <c r="W38" i="2"/>
  <c r="Z38" i="2"/>
  <c r="AC38" i="2"/>
  <c r="W42" i="2"/>
  <c r="Z42" i="2"/>
  <c r="AC42" i="2"/>
  <c r="Z35" i="2"/>
  <c r="AC35" i="2"/>
  <c r="W35" i="2"/>
  <c r="Z39" i="2"/>
  <c r="AC39" i="2"/>
  <c r="W39" i="2"/>
  <c r="Z43" i="2"/>
  <c r="AC43" i="2"/>
  <c r="W43" i="2"/>
  <c r="AC36" i="2"/>
  <c r="W36" i="2"/>
  <c r="Z36" i="2"/>
  <c r="AC40" i="2"/>
  <c r="W40" i="2"/>
  <c r="Z40" i="2"/>
  <c r="AC44" i="2"/>
  <c r="W44" i="2"/>
  <c r="Z44" i="2"/>
  <c r="W33" i="2"/>
  <c r="Z33" i="2"/>
  <c r="AC33" i="2"/>
  <c r="W37" i="2"/>
  <c r="Z37" i="2"/>
  <c r="AC37" i="2"/>
  <c r="W41" i="2"/>
  <c r="Z41" i="2"/>
  <c r="AC41" i="2"/>
  <c r="G19" i="43"/>
  <c r="G8" i="43"/>
  <c r="E19" i="43"/>
  <c r="E8" i="43"/>
  <c r="I10" i="43"/>
  <c r="I11" i="43"/>
  <c r="I12" i="43"/>
  <c r="I13" i="43"/>
  <c r="I14" i="43"/>
  <c r="I16" i="43"/>
  <c r="I17" i="43"/>
  <c r="I18" i="43"/>
  <c r="I9" i="43"/>
  <c r="N42" i="43"/>
  <c r="M42" i="43"/>
  <c r="L42" i="43"/>
  <c r="K42" i="43"/>
  <c r="J42" i="43"/>
  <c r="I42" i="43"/>
  <c r="H42" i="43"/>
  <c r="G42" i="43"/>
  <c r="F42" i="43"/>
  <c r="E42" i="43"/>
  <c r="O41" i="43"/>
  <c r="O40" i="43"/>
  <c r="O39" i="43"/>
  <c r="O38" i="43"/>
  <c r="O37" i="43"/>
  <c r="O36" i="43"/>
  <c r="O35" i="43"/>
  <c r="O34" i="43"/>
  <c r="O33" i="43"/>
  <c r="O32" i="43"/>
  <c r="I8" i="43" l="1"/>
  <c r="I19" i="43"/>
  <c r="O42" i="43"/>
  <c r="Q43" i="4" l="1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M38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6" i="4"/>
  <c r="M15" i="4"/>
  <c r="M14" i="4"/>
  <c r="M13" i="4"/>
  <c r="M12" i="4"/>
  <c r="M11" i="4"/>
  <c r="M43" i="4"/>
  <c r="M42" i="4"/>
  <c r="M41" i="4"/>
  <c r="M40" i="4"/>
  <c r="M39" i="4"/>
  <c r="M37" i="4"/>
  <c r="M17" i="4"/>
  <c r="W40" i="4" l="1"/>
  <c r="L9" i="4"/>
  <c r="K9" i="4"/>
  <c r="J9" i="4"/>
  <c r="I9" i="4"/>
  <c r="H9" i="4"/>
  <c r="W43" i="4"/>
  <c r="W42" i="4"/>
  <c r="W41" i="4"/>
  <c r="W39" i="4"/>
  <c r="W38" i="4"/>
  <c r="W37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W11" i="4"/>
  <c r="S11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Q9" i="4" l="1"/>
  <c r="U9" i="4"/>
  <c r="M9" i="4"/>
  <c r="W36" i="4"/>
  <c r="S42" i="9" l="1"/>
  <c r="S41" i="9"/>
  <c r="S40" i="9"/>
  <c r="S39" i="9"/>
  <c r="S38" i="9"/>
  <c r="S37" i="9"/>
  <c r="S36" i="9"/>
  <c r="S35" i="9"/>
  <c r="S34" i="9"/>
  <c r="S31" i="9"/>
  <c r="S30" i="9"/>
  <c r="S29" i="9"/>
  <c r="S28" i="9"/>
  <c r="S27" i="9"/>
  <c r="S26" i="9"/>
  <c r="S25" i="9"/>
  <c r="S22" i="9"/>
  <c r="S21" i="9"/>
  <c r="S20" i="9"/>
  <c r="S19" i="9"/>
  <c r="S18" i="9"/>
  <c r="S17" i="9"/>
  <c r="S16" i="9"/>
  <c r="S13" i="9"/>
  <c r="S12" i="9"/>
  <c r="S11" i="9"/>
  <c r="S10" i="9"/>
  <c r="AA42" i="9"/>
  <c r="AA41" i="9"/>
  <c r="AA40" i="9"/>
  <c r="AA39" i="9"/>
  <c r="AA38" i="9"/>
  <c r="AA37" i="9"/>
  <c r="AA36" i="9"/>
  <c r="AA35" i="9"/>
  <c r="AA34" i="9"/>
  <c r="AA33" i="9"/>
  <c r="AA31" i="9"/>
  <c r="AA30" i="9"/>
  <c r="AA29" i="9"/>
  <c r="AA28" i="9"/>
  <c r="AA27" i="9"/>
  <c r="AA26" i="9"/>
  <c r="AA25" i="9"/>
  <c r="AA24" i="9"/>
  <c r="AA22" i="9"/>
  <c r="AA21" i="9"/>
  <c r="AA20" i="9"/>
  <c r="AA19" i="9"/>
  <c r="AA18" i="9"/>
  <c r="AA17" i="9"/>
  <c r="AA16" i="9"/>
  <c r="AA15" i="9"/>
  <c r="AA13" i="9"/>
  <c r="AA12" i="9"/>
  <c r="AA11" i="9"/>
  <c r="AA10" i="9"/>
  <c r="AA9" i="9"/>
  <c r="AA7" i="9"/>
  <c r="AA6" i="9"/>
  <c r="W42" i="9"/>
  <c r="W41" i="9"/>
  <c r="W40" i="9"/>
  <c r="W39" i="9"/>
  <c r="W38" i="9"/>
  <c r="W37" i="9"/>
  <c r="W36" i="9"/>
  <c r="W35" i="9"/>
  <c r="W34" i="9"/>
  <c r="W33" i="9"/>
  <c r="W31" i="9"/>
  <c r="W30" i="9"/>
  <c r="W29" i="9"/>
  <c r="W28" i="9"/>
  <c r="W27" i="9"/>
  <c r="W26" i="9"/>
  <c r="W25" i="9"/>
  <c r="W24" i="9"/>
  <c r="W22" i="9"/>
  <c r="W21" i="9"/>
  <c r="W20" i="9"/>
  <c r="W19" i="9"/>
  <c r="W18" i="9"/>
  <c r="W17" i="9"/>
  <c r="W16" i="9"/>
  <c r="W15" i="9"/>
  <c r="W13" i="9"/>
  <c r="W12" i="9"/>
  <c r="W11" i="9"/>
  <c r="W10" i="9"/>
  <c r="W9" i="9"/>
  <c r="W7" i="9"/>
  <c r="W6" i="9"/>
  <c r="AE7" i="9" l="1"/>
  <c r="AE12" i="9"/>
  <c r="AE17" i="9"/>
  <c r="AE21" i="9"/>
  <c r="AE26" i="9"/>
  <c r="AE30" i="9"/>
  <c r="AE35" i="9"/>
  <c r="AE39" i="9"/>
  <c r="AE15" i="9"/>
  <c r="AA8" i="9"/>
  <c r="W43" i="9"/>
  <c r="AE9" i="9"/>
  <c r="AE13" i="9"/>
  <c r="AE18" i="9"/>
  <c r="AE22" i="9"/>
  <c r="AE27" i="9"/>
  <c r="AE31" i="9"/>
  <c r="AE36" i="9"/>
  <c r="AE40" i="9"/>
  <c r="W14" i="9"/>
  <c r="W23" i="9"/>
  <c r="W8" i="9"/>
  <c r="AE11" i="9"/>
  <c r="AE16" i="9"/>
  <c r="AE20" i="9"/>
  <c r="AE25" i="9"/>
  <c r="AE29" i="9"/>
  <c r="AE34" i="9"/>
  <c r="AE38" i="9"/>
  <c r="AE42" i="9"/>
  <c r="AE10" i="9"/>
  <c r="AE19" i="9"/>
  <c r="AE24" i="9"/>
  <c r="AE28" i="9"/>
  <c r="AE33" i="9"/>
  <c r="AE37" i="9"/>
  <c r="AE41" i="9"/>
  <c r="W32" i="9"/>
  <c r="AE6" i="9"/>
  <c r="AA14" i="9"/>
  <c r="AE14" i="9" s="1"/>
  <c r="AA32" i="9"/>
  <c r="AA23" i="9"/>
  <c r="AE23" i="9" s="1"/>
  <c r="AA43" i="9"/>
  <c r="AE32" i="9" l="1"/>
  <c r="AE8" i="9"/>
  <c r="AE43" i="9"/>
  <c r="AG30" i="9"/>
  <c r="AG41" i="9"/>
  <c r="AG15" i="9"/>
  <c r="AG24" i="9"/>
  <c r="AG19" i="9"/>
  <c r="AG9" i="9"/>
  <c r="AG35" i="9"/>
  <c r="W44" i="9"/>
  <c r="AG18" i="9"/>
  <c r="AG38" i="9"/>
  <c r="AG20" i="9"/>
  <c r="AG13" i="9"/>
  <c r="AG34" i="9"/>
  <c r="AG25" i="9"/>
  <c r="AG29" i="9"/>
  <c r="AG33" i="9"/>
  <c r="AA44" i="9"/>
  <c r="AG22" i="9"/>
  <c r="AG16" i="9"/>
  <c r="AG28" i="9"/>
  <c r="AG31" i="9"/>
  <c r="AG17" i="9"/>
  <c r="AG6" i="9"/>
  <c r="AG27" i="9"/>
  <c r="AG10" i="9"/>
  <c r="AG12" i="9"/>
  <c r="AG42" i="9"/>
  <c r="AG26" i="9"/>
  <c r="AG40" i="9"/>
  <c r="AG37" i="9"/>
  <c r="AG21" i="9"/>
  <c r="AG36" i="9"/>
  <c r="AG39" i="9"/>
  <c r="AG11" i="9"/>
  <c r="AG7" i="9"/>
  <c r="AE44" i="9" l="1"/>
  <c r="O32" i="9"/>
  <c r="O43" i="9"/>
  <c r="O23" i="9"/>
  <c r="S33" i="9"/>
  <c r="O14" i="9"/>
  <c r="O7" i="9"/>
  <c r="O8" i="9" s="1"/>
  <c r="K7" i="9"/>
  <c r="K9" i="9"/>
  <c r="K6" i="9"/>
  <c r="K8" i="9" l="1"/>
  <c r="U15" i="9"/>
  <c r="U22" i="9"/>
  <c r="U29" i="9"/>
  <c r="U20" i="9"/>
  <c r="U24" i="9"/>
  <c r="U27" i="9"/>
  <c r="U30" i="9"/>
  <c r="U39" i="9"/>
  <c r="U13" i="9"/>
  <c r="U40" i="9"/>
  <c r="U18" i="9"/>
  <c r="U25" i="9"/>
  <c r="U31" i="9"/>
  <c r="U11" i="9"/>
  <c r="U33" i="9"/>
  <c r="U37" i="9"/>
  <c r="U41" i="9"/>
  <c r="U6" i="9"/>
  <c r="U16" i="9"/>
  <c r="U19" i="9"/>
  <c r="U28" i="9"/>
  <c r="U34" i="9"/>
  <c r="U38" i="9"/>
  <c r="U42" i="9"/>
  <c r="S6" i="9"/>
  <c r="K23" i="9"/>
  <c r="S23" i="9" s="1"/>
  <c r="S15" i="9"/>
  <c r="U7" i="9"/>
  <c r="U17" i="9"/>
  <c r="U21" i="9"/>
  <c r="U35" i="9"/>
  <c r="S8" i="9"/>
  <c r="S7" i="9"/>
  <c r="K32" i="9"/>
  <c r="S32" i="9" s="1"/>
  <c r="S24" i="9"/>
  <c r="U9" i="9"/>
  <c r="U10" i="9"/>
  <c r="U12" i="9"/>
  <c r="U26" i="9"/>
  <c r="K14" i="9"/>
  <c r="S14" i="9" s="1"/>
  <c r="S9" i="9"/>
  <c r="K43" i="9"/>
  <c r="S43" i="9" s="1"/>
  <c r="U36" i="9"/>
  <c r="O44" i="9"/>
  <c r="U8" i="7"/>
  <c r="S8" i="7"/>
  <c r="W11" i="7" s="1"/>
  <c r="AC8" i="7"/>
  <c r="AA8" i="7"/>
  <c r="I21" i="7"/>
  <c r="I20" i="7"/>
  <c r="I19" i="7"/>
  <c r="I18" i="7"/>
  <c r="I17" i="7"/>
  <c r="I16" i="7"/>
  <c r="I15" i="7"/>
  <c r="I14" i="7"/>
  <c r="I13" i="7"/>
  <c r="I12" i="7"/>
  <c r="I11" i="7"/>
  <c r="I10" i="7"/>
  <c r="Q8" i="7"/>
  <c r="O8" i="7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U43" i="3"/>
  <c r="S43" i="3"/>
  <c r="U42" i="3"/>
  <c r="S42" i="3"/>
  <c r="U41" i="3"/>
  <c r="S41" i="3"/>
  <c r="U40" i="3"/>
  <c r="S40" i="3"/>
  <c r="Y39" i="3"/>
  <c r="W39" i="3"/>
  <c r="U39" i="3"/>
  <c r="S39" i="3"/>
  <c r="Y38" i="3"/>
  <c r="W38" i="3"/>
  <c r="U38" i="3"/>
  <c r="S38" i="3"/>
  <c r="Y37" i="3"/>
  <c r="W37" i="3"/>
  <c r="U37" i="3"/>
  <c r="S37" i="3"/>
  <c r="Y36" i="3"/>
  <c r="W36" i="3"/>
  <c r="U36" i="3"/>
  <c r="S36" i="3"/>
  <c r="Y35" i="3"/>
  <c r="W35" i="3"/>
  <c r="U35" i="3"/>
  <c r="S35" i="3"/>
  <c r="Y34" i="3"/>
  <c r="W34" i="3"/>
  <c r="U34" i="3"/>
  <c r="S34" i="3"/>
  <c r="Y33" i="3"/>
  <c r="W33" i="3"/>
  <c r="U33" i="3"/>
  <c r="S33" i="3"/>
  <c r="Y32" i="3"/>
  <c r="W32" i="3"/>
  <c r="U32" i="3"/>
  <c r="S32" i="3"/>
  <c r="Y31" i="3"/>
  <c r="W31" i="3"/>
  <c r="U31" i="3"/>
  <c r="S31" i="3"/>
  <c r="Y30" i="3"/>
  <c r="W30" i="3"/>
  <c r="U30" i="3"/>
  <c r="S30" i="3"/>
  <c r="Y29" i="3"/>
  <c r="W29" i="3"/>
  <c r="U29" i="3"/>
  <c r="S29" i="3"/>
  <c r="Y28" i="3"/>
  <c r="W28" i="3"/>
  <c r="U28" i="3"/>
  <c r="S28" i="3"/>
  <c r="Y27" i="3"/>
  <c r="W27" i="3"/>
  <c r="U27" i="3"/>
  <c r="S27" i="3"/>
  <c r="Y26" i="3"/>
  <c r="W26" i="3"/>
  <c r="U26" i="3"/>
  <c r="S26" i="3"/>
  <c r="Y25" i="3"/>
  <c r="W25" i="3"/>
  <c r="U25" i="3"/>
  <c r="S25" i="3"/>
  <c r="Y24" i="3"/>
  <c r="W24" i="3"/>
  <c r="U24" i="3"/>
  <c r="S24" i="3"/>
  <c r="Y23" i="3"/>
  <c r="W23" i="3"/>
  <c r="U23" i="3"/>
  <c r="S23" i="3"/>
  <c r="Y22" i="3"/>
  <c r="W22" i="3"/>
  <c r="U22" i="3"/>
  <c r="S22" i="3"/>
  <c r="Y21" i="3"/>
  <c r="W21" i="3"/>
  <c r="U21" i="3"/>
  <c r="S21" i="3"/>
  <c r="Y20" i="3"/>
  <c r="W20" i="3"/>
  <c r="U20" i="3"/>
  <c r="S20" i="3"/>
  <c r="Y19" i="3"/>
  <c r="W19" i="3"/>
  <c r="U19" i="3"/>
  <c r="S19" i="3"/>
  <c r="Y18" i="3"/>
  <c r="W18" i="3"/>
  <c r="U18" i="3"/>
  <c r="S18" i="3"/>
  <c r="Y17" i="3"/>
  <c r="W17" i="3"/>
  <c r="U17" i="3"/>
  <c r="S17" i="3"/>
  <c r="Y16" i="3"/>
  <c r="W16" i="3"/>
  <c r="U16" i="3"/>
  <c r="S16" i="3"/>
  <c r="Y15" i="3"/>
  <c r="W15" i="3"/>
  <c r="U15" i="3"/>
  <c r="S15" i="3"/>
  <c r="Y14" i="3"/>
  <c r="W14" i="3"/>
  <c r="U14" i="3"/>
  <c r="S14" i="3"/>
  <c r="Y13" i="3"/>
  <c r="W13" i="3"/>
  <c r="U13" i="3"/>
  <c r="S13" i="3"/>
  <c r="Y12" i="3"/>
  <c r="W12" i="3"/>
  <c r="U12" i="3"/>
  <c r="S12" i="3"/>
  <c r="Y11" i="3"/>
  <c r="W11" i="3"/>
  <c r="U11" i="3"/>
  <c r="S11" i="3"/>
  <c r="Y10" i="3"/>
  <c r="W10" i="3"/>
  <c r="U10" i="3"/>
  <c r="S10" i="3"/>
  <c r="Y9" i="3"/>
  <c r="W9" i="3"/>
  <c r="U9" i="3"/>
  <c r="S9" i="3"/>
  <c r="Y8" i="3"/>
  <c r="W8" i="3"/>
  <c r="U8" i="3"/>
  <c r="S8" i="3"/>
  <c r="Y7" i="3"/>
  <c r="Z7" i="3" s="1"/>
  <c r="W7" i="3"/>
  <c r="U7" i="3"/>
  <c r="S7" i="3"/>
  <c r="K43" i="3"/>
  <c r="I43" i="3"/>
  <c r="G43" i="3"/>
  <c r="E43" i="3"/>
  <c r="K42" i="3"/>
  <c r="I42" i="3"/>
  <c r="G42" i="3"/>
  <c r="E42" i="3"/>
  <c r="K41" i="3"/>
  <c r="I41" i="3"/>
  <c r="G41" i="3"/>
  <c r="E41" i="3"/>
  <c r="K40" i="3"/>
  <c r="I40" i="3"/>
  <c r="G40" i="3"/>
  <c r="E40" i="3"/>
  <c r="K39" i="3"/>
  <c r="I39" i="3"/>
  <c r="G39" i="3"/>
  <c r="E39" i="3"/>
  <c r="K38" i="3"/>
  <c r="I38" i="3"/>
  <c r="G38" i="3"/>
  <c r="E38" i="3"/>
  <c r="K37" i="3"/>
  <c r="I37" i="3"/>
  <c r="G37" i="3"/>
  <c r="E37" i="3"/>
  <c r="K36" i="3"/>
  <c r="I36" i="3"/>
  <c r="G36" i="3"/>
  <c r="E36" i="3"/>
  <c r="K35" i="3"/>
  <c r="I35" i="3"/>
  <c r="G35" i="3"/>
  <c r="E35" i="3"/>
  <c r="K34" i="3"/>
  <c r="I34" i="3"/>
  <c r="G34" i="3"/>
  <c r="E34" i="3"/>
  <c r="K33" i="3"/>
  <c r="I33" i="3"/>
  <c r="G33" i="3"/>
  <c r="E33" i="3"/>
  <c r="K32" i="3"/>
  <c r="I32" i="3"/>
  <c r="G32" i="3"/>
  <c r="E32" i="3"/>
  <c r="K31" i="3"/>
  <c r="I31" i="3"/>
  <c r="G31" i="3"/>
  <c r="E31" i="3"/>
  <c r="K30" i="3"/>
  <c r="I30" i="3"/>
  <c r="G30" i="3"/>
  <c r="E30" i="3"/>
  <c r="K29" i="3"/>
  <c r="I29" i="3"/>
  <c r="G29" i="3"/>
  <c r="E29" i="3"/>
  <c r="K28" i="3"/>
  <c r="I28" i="3"/>
  <c r="G28" i="3"/>
  <c r="E28" i="3"/>
  <c r="K27" i="3"/>
  <c r="I27" i="3"/>
  <c r="G27" i="3"/>
  <c r="E27" i="3"/>
  <c r="K26" i="3"/>
  <c r="I26" i="3"/>
  <c r="G26" i="3"/>
  <c r="E26" i="3"/>
  <c r="K25" i="3"/>
  <c r="I25" i="3"/>
  <c r="G25" i="3"/>
  <c r="E25" i="3"/>
  <c r="K24" i="3"/>
  <c r="I24" i="3"/>
  <c r="G24" i="3"/>
  <c r="E24" i="3"/>
  <c r="K23" i="3"/>
  <c r="I23" i="3"/>
  <c r="G23" i="3"/>
  <c r="E23" i="3"/>
  <c r="K22" i="3"/>
  <c r="I22" i="3"/>
  <c r="G22" i="3"/>
  <c r="E22" i="3"/>
  <c r="K21" i="3"/>
  <c r="I21" i="3"/>
  <c r="G21" i="3"/>
  <c r="E21" i="3"/>
  <c r="K20" i="3"/>
  <c r="I20" i="3"/>
  <c r="G20" i="3"/>
  <c r="E20" i="3"/>
  <c r="K19" i="3"/>
  <c r="I19" i="3"/>
  <c r="G19" i="3"/>
  <c r="E19" i="3"/>
  <c r="K18" i="3"/>
  <c r="I18" i="3"/>
  <c r="G18" i="3"/>
  <c r="E18" i="3"/>
  <c r="K17" i="3"/>
  <c r="I17" i="3"/>
  <c r="G17" i="3"/>
  <c r="E17" i="3"/>
  <c r="K16" i="3"/>
  <c r="I16" i="3"/>
  <c r="G16" i="3"/>
  <c r="E16" i="3"/>
  <c r="K15" i="3"/>
  <c r="I15" i="3"/>
  <c r="G15" i="3"/>
  <c r="E15" i="3"/>
  <c r="K14" i="3"/>
  <c r="I14" i="3"/>
  <c r="G14" i="3"/>
  <c r="E14" i="3"/>
  <c r="K13" i="3"/>
  <c r="I13" i="3"/>
  <c r="G13" i="3"/>
  <c r="E13" i="3"/>
  <c r="K12" i="3"/>
  <c r="I12" i="3"/>
  <c r="G12" i="3"/>
  <c r="E12" i="3"/>
  <c r="K11" i="3"/>
  <c r="I11" i="3"/>
  <c r="G11" i="3"/>
  <c r="E11" i="3"/>
  <c r="K10" i="3"/>
  <c r="I10" i="3"/>
  <c r="G10" i="3"/>
  <c r="E10" i="3"/>
  <c r="K9" i="3"/>
  <c r="I9" i="3"/>
  <c r="G9" i="3"/>
  <c r="E9" i="3"/>
  <c r="K8" i="3"/>
  <c r="I8" i="3"/>
  <c r="G8" i="3"/>
  <c r="E8" i="3"/>
  <c r="K7" i="3"/>
  <c r="I7" i="3"/>
  <c r="G7" i="3"/>
  <c r="E7" i="3"/>
  <c r="AE13" i="7" l="1"/>
  <c r="AE15" i="7"/>
  <c r="K44" i="9"/>
  <c r="S44" i="9" s="1"/>
  <c r="Z14" i="3"/>
  <c r="Z22" i="3"/>
  <c r="Z30" i="3"/>
  <c r="Z10" i="3"/>
  <c r="Z13" i="3"/>
  <c r="Z17" i="3"/>
  <c r="Z21" i="3"/>
  <c r="Z25" i="3"/>
  <c r="Z33" i="3"/>
  <c r="Z9" i="3"/>
  <c r="Z18" i="3"/>
  <c r="Z26" i="3"/>
  <c r="Z29" i="3"/>
  <c r="Z37" i="3"/>
  <c r="I8" i="7"/>
  <c r="L13" i="7" s="1"/>
  <c r="AE10" i="7"/>
  <c r="AE14" i="7"/>
  <c r="AE18" i="7"/>
  <c r="W20" i="7"/>
  <c r="AE20" i="7"/>
  <c r="AE16" i="7"/>
  <c r="AE12" i="7"/>
  <c r="W10" i="7"/>
  <c r="W18" i="7"/>
  <c r="W14" i="7"/>
  <c r="W12" i="7"/>
  <c r="AE19" i="7"/>
  <c r="AE11" i="7"/>
  <c r="W21" i="7"/>
  <c r="W17" i="7"/>
  <c r="W13" i="7"/>
  <c r="W16" i="7"/>
  <c r="AE21" i="7"/>
  <c r="AE17" i="7"/>
  <c r="W19" i="7"/>
  <c r="W15" i="7"/>
  <c r="Z8" i="3"/>
  <c r="Z11" i="3"/>
  <c r="Z12" i="3"/>
  <c r="Z15" i="3"/>
  <c r="Z16" i="3"/>
  <c r="Z19" i="3"/>
  <c r="Z20" i="3"/>
  <c r="Z23" i="3"/>
  <c r="Z24" i="3"/>
  <c r="Z27" i="3"/>
  <c r="Z28" i="3"/>
  <c r="Z31" i="3"/>
  <c r="Z32" i="3"/>
  <c r="Z34" i="3"/>
  <c r="Z35" i="3"/>
  <c r="Z36" i="3"/>
  <c r="Z38" i="3"/>
  <c r="Z39" i="3"/>
  <c r="L20" i="7" l="1"/>
  <c r="L19" i="7"/>
  <c r="L17" i="7"/>
  <c r="L18" i="7"/>
  <c r="L16" i="7"/>
  <c r="L15" i="7"/>
  <c r="L14" i="7"/>
  <c r="L12" i="7"/>
  <c r="L11" i="7"/>
  <c r="L10" i="7"/>
  <c r="L21" i="7"/>
  <c r="Y12" i="1"/>
  <c r="R12" i="1"/>
  <c r="K12" i="1"/>
</calcChain>
</file>

<file path=xl/sharedStrings.xml><?xml version="1.0" encoding="utf-8"?>
<sst xmlns="http://schemas.openxmlformats.org/spreadsheetml/2006/main" count="2609" uniqueCount="1051">
  <si>
    <t>土地</t>
    <rPh sb="0" eb="2">
      <t>トチ</t>
    </rPh>
    <phoneticPr fontId="2"/>
  </si>
  <si>
    <t>総面積</t>
    <rPh sb="0" eb="3">
      <t>ソウメンセキ</t>
    </rPh>
    <phoneticPr fontId="2"/>
  </si>
  <si>
    <t>可住地面積</t>
    <rPh sb="0" eb="2">
      <t>カジュウ</t>
    </rPh>
    <rPh sb="2" eb="3">
      <t>チ</t>
    </rPh>
    <rPh sb="3" eb="5">
      <t>メンセキ</t>
    </rPh>
    <phoneticPr fontId="2"/>
  </si>
  <si>
    <t>総面積に対
する構成比</t>
    <rPh sb="0" eb="3">
      <t>ソウメンセキ</t>
    </rPh>
    <rPh sb="4" eb="5">
      <t>タイ</t>
    </rPh>
    <rPh sb="8" eb="11">
      <t>コウセイヒ</t>
    </rPh>
    <phoneticPr fontId="2"/>
  </si>
  <si>
    <t>農地（経営耕地）面積</t>
    <rPh sb="0" eb="2">
      <t>ノウチ</t>
    </rPh>
    <rPh sb="3" eb="5">
      <t>ケイエイ</t>
    </rPh>
    <rPh sb="5" eb="7">
      <t>コウチ</t>
    </rPh>
    <rPh sb="8" eb="10">
      <t>メンセキ</t>
    </rPh>
    <phoneticPr fontId="2"/>
  </si>
  <si>
    <t>㎢</t>
    <phoneticPr fontId="2"/>
  </si>
  <si>
    <t>％</t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</si>
  <si>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</si>
  <si>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</si>
  <si>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</si>
  <si>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第二種低層住居専用地域</t>
    <rPh sb="0" eb="1">
      <t>ダイ</t>
    </rPh>
    <rPh sb="1" eb="3">
      <t>ニシュ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</si>
  <si>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第一種中高層住居専用地域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2"/>
  </si>
  <si>
    <t>第一種住居地域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2"/>
  </si>
  <si>
    <t>近隣商業地域</t>
    <rPh sb="0" eb="2">
      <t>キンリン</t>
    </rPh>
    <rPh sb="2" eb="4">
      <t>ショウギョウ</t>
    </rPh>
    <rPh sb="4" eb="6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</si>
  <si>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</si>
  <si>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</si>
  <si>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工業地域</t>
    <rPh sb="0" eb="2">
      <t>コウギョウ</t>
    </rPh>
    <rPh sb="2" eb="4">
      <t>チイキ</t>
    </rPh>
    <phoneticPr fontId="2"/>
  </si>
  <si>
    <t>工業専用地域</t>
    <rPh sb="0" eb="2">
      <t>コウギョウ</t>
    </rPh>
    <rPh sb="2" eb="4">
      <t>センヨウ</t>
    </rPh>
    <rPh sb="4" eb="6">
      <t>チイキ</t>
    </rPh>
    <phoneticPr fontId="2"/>
  </si>
  <si>
    <t>ｈａ</t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</si>
  <si>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</si>
  <si>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</si>
  <si>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</si>
  <si>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池沼</t>
    <rPh sb="0" eb="2">
      <t>チショウ</t>
    </rPh>
    <phoneticPr fontId="2"/>
  </si>
  <si>
    <t>雑種地</t>
    <rPh sb="0" eb="2">
      <t>ザッシュ</t>
    </rPh>
    <rPh sb="2" eb="3">
      <t>チ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</si>
  <si>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</si>
  <si>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</si>
  <si>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</si>
  <si>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</si>
  <si>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</si>
  <si>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総面積に対する
構成比</t>
    <rPh sb="0" eb="3">
      <t>ソウメンセキ</t>
    </rPh>
    <rPh sb="4" eb="5">
      <t>タイ</t>
    </rPh>
    <rPh sb="8" eb="11">
      <t>コウセイヒ</t>
    </rPh>
    <phoneticPr fontId="2"/>
  </si>
  <si>
    <t>㎡</t>
    <phoneticPr fontId="2"/>
  </si>
  <si>
    <t>人口</t>
    <rPh sb="0" eb="2">
      <t>ジンコウ</t>
    </rPh>
    <phoneticPr fontId="2"/>
  </si>
  <si>
    <t>年別</t>
    <rPh sb="0" eb="2">
      <t>ネンベツ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</si>
  <si>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</si>
  <si>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</si>
  <si>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</si>
  <si>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</si>
  <si>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1世帯あたり
人員</t>
    <rPh sb="1" eb="3">
      <t>セタイ</t>
    </rPh>
    <rPh sb="7" eb="9">
      <t>ジンイン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</si>
  <si>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</si>
  <si>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</si>
  <si>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平成22年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</si>
  <si>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</si>
  <si>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</si>
  <si>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</si>
  <si>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</si>
  <si>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昭和60年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</si>
  <si>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</si>
  <si>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</si>
  <si>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</si>
  <si>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</si>
  <si>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</si>
  <si>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</si>
  <si>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2"/>
  </si>
  <si>
    <t>横浜市</t>
  </si>
  <si>
    <t>横浜市</t>
    <rPh sb="0" eb="3">
      <t>ヨコハマシ</t>
    </rPh>
    <phoneticPr fontId="2"/>
  </si>
  <si>
    <t>川崎市</t>
  </si>
  <si>
    <t>川崎市</t>
    <rPh sb="0" eb="3">
      <t>カワサキシ</t>
    </rPh>
    <phoneticPr fontId="2"/>
  </si>
  <si>
    <t>総人口</t>
  </si>
  <si>
    <t>増減率</t>
  </si>
  <si>
    <t>横須賀市</t>
  </si>
  <si>
    <t>横須賀市</t>
    <rPh sb="0" eb="4">
      <t>ヨコスカシ</t>
    </rPh>
    <phoneticPr fontId="2"/>
  </si>
  <si>
    <t>圏域</t>
    <rPh sb="0" eb="2">
      <t>ケンイキ</t>
    </rPh>
    <phoneticPr fontId="2"/>
  </si>
  <si>
    <t>市町村</t>
    <rPh sb="0" eb="3">
      <t>シチョウソン</t>
    </rPh>
    <phoneticPr fontId="2"/>
  </si>
  <si>
    <t>順位</t>
  </si>
  <si>
    <t>計</t>
    <rPh sb="0" eb="1">
      <t>ケイ</t>
    </rPh>
    <phoneticPr fontId="2"/>
  </si>
  <si>
    <t>鎌倉市</t>
  </si>
  <si>
    <t>鎌倉市</t>
    <rPh sb="0" eb="3">
      <t>カマクラシ</t>
    </rPh>
    <phoneticPr fontId="2"/>
  </si>
  <si>
    <t>逗子市</t>
  </si>
  <si>
    <t>逗子市</t>
    <rPh sb="0" eb="3">
      <t>ズシシ</t>
    </rPh>
    <phoneticPr fontId="2"/>
  </si>
  <si>
    <t>三浦市</t>
  </si>
  <si>
    <t>三浦市</t>
    <rPh sb="0" eb="3">
      <t>ミウラシ</t>
    </rPh>
    <phoneticPr fontId="2"/>
  </si>
  <si>
    <t>葉山町</t>
    <rPh sb="0" eb="2">
      <t>ハヤマ</t>
    </rPh>
    <rPh sb="2" eb="3">
      <t>マチ</t>
    </rPh>
    <phoneticPr fontId="2"/>
  </si>
  <si>
    <t>相模原市</t>
  </si>
  <si>
    <t>相模原市</t>
    <rPh sb="0" eb="4">
      <t>サガミハラシ</t>
    </rPh>
    <phoneticPr fontId="2"/>
  </si>
  <si>
    <t>厚木市</t>
  </si>
  <si>
    <t>厚木市</t>
    <rPh sb="0" eb="3">
      <t>アツギシ</t>
    </rPh>
    <phoneticPr fontId="2"/>
  </si>
  <si>
    <t>大和市</t>
  </si>
  <si>
    <t>大和市</t>
    <rPh sb="0" eb="3">
      <t>ヤマトシ</t>
    </rPh>
    <phoneticPr fontId="2"/>
  </si>
  <si>
    <t>海老名市</t>
  </si>
  <si>
    <t>海老名市</t>
    <rPh sb="0" eb="4">
      <t>エビナシ</t>
    </rPh>
    <phoneticPr fontId="2"/>
  </si>
  <si>
    <t>座間市</t>
  </si>
  <si>
    <t>座間市</t>
    <rPh sb="0" eb="3">
      <t>ザマシ</t>
    </rPh>
    <phoneticPr fontId="2"/>
  </si>
  <si>
    <t>綾瀬市</t>
  </si>
  <si>
    <t>綾瀬市</t>
    <rPh sb="0" eb="3">
      <t>アヤセシ</t>
    </rPh>
    <phoneticPr fontId="2"/>
  </si>
  <si>
    <t>愛川町</t>
  </si>
  <si>
    <t>愛川町</t>
    <rPh sb="0" eb="3">
      <t>アイカワマチ</t>
    </rPh>
    <phoneticPr fontId="2"/>
  </si>
  <si>
    <t>清川村</t>
  </si>
  <si>
    <t>清川村</t>
    <rPh sb="0" eb="3">
      <t>キヨカワムラ</t>
    </rPh>
    <phoneticPr fontId="2"/>
  </si>
  <si>
    <t>平塚市</t>
  </si>
  <si>
    <t>平塚市</t>
    <rPh sb="0" eb="3">
      <t>ヒラツカシ</t>
    </rPh>
    <phoneticPr fontId="2"/>
  </si>
  <si>
    <t>藤沢市</t>
  </si>
  <si>
    <t>藤沢市</t>
    <rPh sb="0" eb="3">
      <t>フジサワシ</t>
    </rPh>
    <phoneticPr fontId="2"/>
  </si>
  <si>
    <t>茅ヶ崎市</t>
  </si>
  <si>
    <t>茅ヶ崎市</t>
    <rPh sb="0" eb="4">
      <t>チガサキシ</t>
    </rPh>
    <phoneticPr fontId="2"/>
  </si>
  <si>
    <t>秦野市</t>
  </si>
  <si>
    <t>秦野市</t>
    <rPh sb="0" eb="3">
      <t>ハダノシ</t>
    </rPh>
    <phoneticPr fontId="2"/>
  </si>
  <si>
    <t>伊勢原市</t>
  </si>
  <si>
    <t>伊勢原市</t>
    <rPh sb="0" eb="4">
      <t>イセハラシ</t>
    </rPh>
    <phoneticPr fontId="2"/>
  </si>
  <si>
    <t>寒川町</t>
    <rPh sb="0" eb="3">
      <t>サムカワマチ</t>
    </rPh>
    <phoneticPr fontId="2"/>
  </si>
  <si>
    <t>大磯町</t>
  </si>
  <si>
    <t>大磯町</t>
    <rPh sb="0" eb="3">
      <t>オオイソマチ</t>
    </rPh>
    <phoneticPr fontId="2"/>
  </si>
  <si>
    <t>二宮町</t>
  </si>
  <si>
    <t>二宮町</t>
    <rPh sb="0" eb="2">
      <t>ニノミヤ</t>
    </rPh>
    <rPh sb="2" eb="3">
      <t>マチ</t>
    </rPh>
    <phoneticPr fontId="2"/>
  </si>
  <si>
    <t>小田原市</t>
  </si>
  <si>
    <t>小田原市</t>
    <rPh sb="0" eb="4">
      <t>オダワラシ</t>
    </rPh>
    <phoneticPr fontId="2"/>
  </si>
  <si>
    <t>南足柄市</t>
  </si>
  <si>
    <t>南足柄市</t>
    <rPh sb="0" eb="4">
      <t>ミナミアシガラシ</t>
    </rPh>
    <phoneticPr fontId="2"/>
  </si>
  <si>
    <t>中井町</t>
  </si>
  <si>
    <t>中井町</t>
    <rPh sb="0" eb="1">
      <t>ナカ</t>
    </rPh>
    <rPh sb="1" eb="3">
      <t>イマチ</t>
    </rPh>
    <phoneticPr fontId="2"/>
  </si>
  <si>
    <t>大井町</t>
  </si>
  <si>
    <t>大井町</t>
    <rPh sb="0" eb="3">
      <t>オオイマチ</t>
    </rPh>
    <phoneticPr fontId="2"/>
  </si>
  <si>
    <t>松田町</t>
  </si>
  <si>
    <t>松田町</t>
    <rPh sb="0" eb="3">
      <t>マツダマチ</t>
    </rPh>
    <phoneticPr fontId="2"/>
  </si>
  <si>
    <t>開成町</t>
  </si>
  <si>
    <t>開成町</t>
    <rPh sb="0" eb="3">
      <t>カイセイマチ</t>
    </rPh>
    <phoneticPr fontId="2"/>
  </si>
  <si>
    <t>山北町</t>
  </si>
  <si>
    <t>山北町</t>
    <rPh sb="0" eb="3">
      <t>ヤマキタマチ</t>
    </rPh>
    <phoneticPr fontId="2"/>
  </si>
  <si>
    <t>箱根町</t>
  </si>
  <si>
    <t>箱根町</t>
    <rPh sb="0" eb="3">
      <t>ハコネマチ</t>
    </rPh>
    <phoneticPr fontId="2"/>
  </si>
  <si>
    <t>真鶴町</t>
  </si>
  <si>
    <t>真鶴町</t>
    <rPh sb="0" eb="2">
      <t>マナヅル</t>
    </rPh>
    <rPh sb="2" eb="3">
      <t>マチ</t>
    </rPh>
    <phoneticPr fontId="2"/>
  </si>
  <si>
    <t>湯河原町</t>
  </si>
  <si>
    <t>湯河原町</t>
    <rPh sb="0" eb="4">
      <t>ユガワラマチ</t>
    </rPh>
    <phoneticPr fontId="2"/>
  </si>
  <si>
    <t>県計</t>
    <rPh sb="0" eb="1">
      <t>ケン</t>
    </rPh>
    <rPh sb="1" eb="2">
      <t>ケイ</t>
    </rPh>
    <phoneticPr fontId="2"/>
  </si>
  <si>
    <t>&lt;元データ&gt;</t>
    <rPh sb="1" eb="2">
      <t>モト</t>
    </rPh>
    <phoneticPr fontId="2"/>
  </si>
  <si>
    <t>総人口</t>
    <rPh sb="0" eb="3">
      <t>ソウジンコウ</t>
    </rPh>
    <phoneticPr fontId="12"/>
  </si>
  <si>
    <t>増減率</t>
    <rPh sb="0" eb="2">
      <t>ゾウゲン</t>
    </rPh>
    <rPh sb="2" eb="3">
      <t>リツ</t>
    </rPh>
    <phoneticPr fontId="2"/>
  </si>
  <si>
    <t>増減率</t>
    <rPh sb="0" eb="2">
      <t>ゾウゲン</t>
    </rPh>
    <rPh sb="2" eb="3">
      <t>リツ</t>
    </rPh>
    <phoneticPr fontId="12"/>
  </si>
  <si>
    <t>順位</t>
    <rPh sb="0" eb="2">
      <t>ジュンイ</t>
    </rPh>
    <phoneticPr fontId="2"/>
  </si>
  <si>
    <t>人</t>
  </si>
  <si>
    <t>葉山町</t>
    <rPh sb="0" eb="2">
      <t>ハヤマ</t>
    </rPh>
    <rPh sb="2" eb="3">
      <t>マチ</t>
    </rPh>
    <phoneticPr fontId="12"/>
  </si>
  <si>
    <t>寒川町</t>
    <rPh sb="0" eb="3">
      <t>サムカワマチ</t>
    </rPh>
    <phoneticPr fontId="12"/>
  </si>
  <si>
    <t>城山町</t>
    <rPh sb="0" eb="3">
      <t>シロヤママチ</t>
    </rPh>
    <phoneticPr fontId="12"/>
  </si>
  <si>
    <t>津久井町</t>
    <rPh sb="0" eb="3">
      <t>ツクイ</t>
    </rPh>
    <rPh sb="3" eb="4">
      <t>マチ</t>
    </rPh>
    <phoneticPr fontId="12"/>
  </si>
  <si>
    <t>相模湖町</t>
    <rPh sb="0" eb="4">
      <t>サガミコマチ</t>
    </rPh>
    <phoneticPr fontId="12"/>
  </si>
  <si>
    <t>藤野町</t>
    <rPh sb="0" eb="2">
      <t>フジノ</t>
    </rPh>
    <rPh sb="2" eb="3">
      <t>マチ</t>
    </rPh>
    <phoneticPr fontId="12"/>
  </si>
  <si>
    <t>出典：国勢調査</t>
    <phoneticPr fontId="2"/>
  </si>
  <si>
    <t>横浜市</t>
    <rPh sb="0" eb="3">
      <t>ヨコハマシ</t>
    </rPh>
    <phoneticPr fontId="2"/>
  </si>
  <si>
    <t>合計</t>
    <rPh sb="0" eb="2">
      <t>ゴウケイ</t>
    </rPh>
    <phoneticPr fontId="2"/>
  </si>
  <si>
    <t>0～14歳</t>
    <rPh sb="4" eb="5">
      <t>サイ</t>
    </rPh>
    <phoneticPr fontId="2"/>
  </si>
  <si>
    <t>15歳～64歳</t>
    <rPh sb="2" eb="3">
      <t>サイ</t>
    </rPh>
    <rPh sb="6" eb="7">
      <t>サイ</t>
    </rPh>
    <phoneticPr fontId="2"/>
  </si>
  <si>
    <t>65歳以上</t>
    <rPh sb="2" eb="5">
      <t>サイイジョウ</t>
    </rPh>
    <phoneticPr fontId="2"/>
  </si>
  <si>
    <t>不詳</t>
    <rPh sb="0" eb="2">
      <t>フショウ</t>
    </rPh>
    <phoneticPr fontId="2"/>
  </si>
  <si>
    <t>年齢（３区分）別人口</t>
    <rPh sb="0" eb="2">
      <t>ネンレイ</t>
    </rPh>
    <rPh sb="4" eb="6">
      <t>クブン</t>
    </rPh>
    <rPh sb="7" eb="8">
      <t>ベツ</t>
    </rPh>
    <rPh sb="8" eb="10">
      <t>ジンコウ</t>
    </rPh>
    <phoneticPr fontId="2"/>
  </si>
  <si>
    <t>年齢（３区分）別割合</t>
    <rPh sb="0" eb="2">
      <t>ネンレイ</t>
    </rPh>
    <rPh sb="4" eb="6">
      <t>クブン</t>
    </rPh>
    <rPh sb="7" eb="8">
      <t>ベツ</t>
    </rPh>
    <rPh sb="8" eb="10">
      <t>ワリアイ</t>
    </rPh>
    <phoneticPr fontId="2"/>
  </si>
  <si>
    <t>市町村別</t>
    <rPh sb="0" eb="3">
      <t>シチョウソン</t>
    </rPh>
    <rPh sb="3" eb="4">
      <t>ベツ</t>
    </rPh>
    <phoneticPr fontId="2"/>
  </si>
  <si>
    <t>割合</t>
    <rPh sb="0" eb="2">
      <t>ワリアイ</t>
    </rPh>
    <phoneticPr fontId="2"/>
  </si>
  <si>
    <t>川崎市</t>
    <rPh sb="0" eb="3">
      <t>カワサキシ</t>
    </rPh>
    <phoneticPr fontId="2"/>
  </si>
  <si>
    <t>相模原市</t>
    <rPh sb="0" eb="4">
      <t>サガミハラシ</t>
    </rPh>
    <phoneticPr fontId="2"/>
  </si>
  <si>
    <t>全国</t>
    <rPh sb="0" eb="2">
      <t>ゼンコク</t>
    </rPh>
    <phoneticPr fontId="2"/>
  </si>
  <si>
    <t>神奈川県</t>
    <rPh sb="0" eb="4">
      <t>カナガワケン</t>
    </rPh>
    <phoneticPr fontId="2"/>
  </si>
  <si>
    <t>参考：年齢（３区分）別人口と割合（市町村）</t>
    <rPh sb="0" eb="2">
      <t>サンコウ</t>
    </rPh>
    <rPh sb="3" eb="5">
      <t>ネンレイ</t>
    </rPh>
    <rPh sb="7" eb="9">
      <t>クブン</t>
    </rPh>
    <rPh sb="10" eb="11">
      <t>ベツ</t>
    </rPh>
    <rPh sb="11" eb="13">
      <t>ジンコウ</t>
    </rPh>
    <rPh sb="14" eb="16">
      <t>ワリアイ</t>
    </rPh>
    <rPh sb="17" eb="20">
      <t>シチョウソン</t>
    </rPh>
    <phoneticPr fontId="2"/>
  </si>
  <si>
    <t>年齢</t>
    <rPh sb="0" eb="2">
      <t>ネンレイ</t>
    </rPh>
    <phoneticPr fontId="2"/>
  </si>
  <si>
    <t>50～54歳</t>
    <rPh sb="5" eb="6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</si>
  <si>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</si>
  <si>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</si>
  <si>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</si>
  <si>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</si>
  <si>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</si>
  <si>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0～4歳</t>
    <rPh sb="3" eb="4">
      <t>サイ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</si>
  <si>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</si>
  <si>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</si>
  <si>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</si>
  <si>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</si>
  <si>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</si>
  <si>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5～9歳</t>
    <rPh sb="3" eb="4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</si>
  <si>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</si>
  <si>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</si>
  <si>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</si>
  <si>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</si>
  <si>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</si>
  <si>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</si>
  <si>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</si>
  <si>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</si>
  <si>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</si>
  <si>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</si>
  <si>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</si>
  <si>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</si>
  <si>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</si>
  <si>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</si>
  <si>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</si>
  <si>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</si>
  <si>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</si>
  <si>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</si>
  <si>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</si>
  <si>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</si>
  <si>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</si>
  <si>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</si>
  <si>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</si>
  <si>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</si>
  <si>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</si>
  <si>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</si>
  <si>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</si>
  <si>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</si>
  <si>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</si>
  <si>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</si>
  <si>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</si>
  <si>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</si>
  <si>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</si>
  <si>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</si>
  <si>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</si>
  <si>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</si>
  <si>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</si>
  <si>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</si>
  <si>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</si>
  <si>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</si>
  <si>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</si>
  <si>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</si>
  <si>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</si>
  <si>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</si>
  <si>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</si>
  <si>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</si>
  <si>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</si>
  <si>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</si>
  <si>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</si>
  <si>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</si>
  <si>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</si>
  <si>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</si>
  <si>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</si>
  <si>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</si>
  <si>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</si>
  <si>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</si>
  <si>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</si>
  <si>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</si>
  <si>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</si>
  <si>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</si>
  <si>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</si>
  <si>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</si>
  <si>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</si>
  <si>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</si>
  <si>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</si>
  <si>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</si>
  <si>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</si>
  <si>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</si>
  <si>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</si>
  <si>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</si>
  <si>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</si>
  <si>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</si>
  <si>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</si>
  <si>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</si>
  <si>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</si>
  <si>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</si>
  <si>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</si>
  <si>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</si>
  <si>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</si>
  <si>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</si>
  <si>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</si>
  <si>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</si>
  <si>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</si>
  <si>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</si>
  <si>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</si>
  <si>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</si>
  <si>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</si>
  <si>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</si>
  <si>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</si>
  <si>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</si>
  <si>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</si>
  <si>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</si>
  <si>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</si>
  <si>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</si>
  <si>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</si>
  <si>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</si>
  <si>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</si>
  <si>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</si>
  <si>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</si>
  <si>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</si>
  <si>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</si>
  <si>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</si>
  <si>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</si>
  <si>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</si>
  <si>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</si>
  <si>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</si>
  <si>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</si>
  <si>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rPh sb="3" eb="6">
      <t>サイイジョウ</t>
    </rPh>
    <phoneticPr fontId="2"/>
  </si>
  <si>
    <t>年齢不詳</t>
    <rPh sb="0" eb="2">
      <t>ネンレイ</t>
    </rPh>
    <rPh sb="2" eb="4">
      <t>フショウ</t>
    </rPh>
    <phoneticPr fontId="2"/>
  </si>
  <si>
    <t>％</t>
    <phoneticPr fontId="2"/>
  </si>
  <si>
    <t>平成 2 年</t>
    <rPh sb="0" eb="2">
      <t>ヘイセイ</t>
    </rPh>
    <rPh sb="5" eb="6">
      <t>ネン</t>
    </rPh>
    <phoneticPr fontId="2"/>
  </si>
  <si>
    <t>平成 7 年</t>
    <rPh sb="0" eb="2">
      <t>ヘイセイ</t>
    </rPh>
    <rPh sb="5" eb="6">
      <t>ネン</t>
    </rPh>
    <phoneticPr fontId="2"/>
  </si>
  <si>
    <t>国籍・地域別</t>
    <rPh sb="0" eb="2">
      <t>コクセキ</t>
    </rPh>
    <rPh sb="3" eb="5">
      <t>チイキ</t>
    </rPh>
    <rPh sb="5" eb="6">
      <t>ベツ</t>
    </rPh>
    <phoneticPr fontId="2"/>
  </si>
  <si>
    <t>構成比</t>
    <rPh sb="0" eb="3">
      <t>コウセイヒ</t>
    </rPh>
    <phoneticPr fontId="2"/>
  </si>
  <si>
    <t>開成町</t>
    <rPh sb="0" eb="3">
      <t>カイセイマチ</t>
    </rPh>
    <phoneticPr fontId="2"/>
  </si>
  <si>
    <t>中国</t>
    <rPh sb="0" eb="2">
      <t>チュウゴク</t>
    </rPh>
    <phoneticPr fontId="2"/>
  </si>
  <si>
    <t>韓国・朝鮮</t>
    <rPh sb="0" eb="2">
      <t>カンコク</t>
    </rPh>
    <rPh sb="3" eb="5">
      <t>チョウセン</t>
    </rPh>
    <phoneticPr fontId="2"/>
  </si>
  <si>
    <t>フィリピン</t>
    <phoneticPr fontId="2"/>
  </si>
  <si>
    <t>ベトナム</t>
    <phoneticPr fontId="2"/>
  </si>
  <si>
    <t>ブラジル</t>
    <phoneticPr fontId="2"/>
  </si>
  <si>
    <t>ペルー</t>
    <phoneticPr fontId="2"/>
  </si>
  <si>
    <t>その他</t>
    <rPh sb="2" eb="3">
      <t>ホカ</t>
    </rPh>
    <phoneticPr fontId="2"/>
  </si>
  <si>
    <t>タイ</t>
    <phoneticPr fontId="2"/>
  </si>
  <si>
    <t>インドネシア</t>
    <phoneticPr fontId="2"/>
  </si>
  <si>
    <t>イギリス</t>
    <phoneticPr fontId="2"/>
  </si>
  <si>
    <t>アメリカ</t>
    <phoneticPr fontId="2"/>
  </si>
  <si>
    <t>増減数</t>
    <rPh sb="0" eb="2">
      <t>ゾウゲン</t>
    </rPh>
    <rPh sb="2" eb="3">
      <t>スウ</t>
    </rPh>
    <phoneticPr fontId="2"/>
  </si>
  <si>
    <t>地区別</t>
    <rPh sb="0" eb="2">
      <t>チク</t>
    </rPh>
    <rPh sb="2" eb="3">
      <t>ベツ</t>
    </rPh>
    <phoneticPr fontId="2"/>
  </si>
  <si>
    <t>岡野</t>
    <rPh sb="0" eb="2">
      <t>オカノ</t>
    </rPh>
    <phoneticPr fontId="2"/>
  </si>
  <si>
    <t>金井島</t>
    <rPh sb="0" eb="2">
      <t>カナイ</t>
    </rPh>
    <rPh sb="2" eb="3">
      <t>シマ</t>
    </rPh>
    <phoneticPr fontId="2"/>
  </si>
  <si>
    <t>上延沢</t>
    <rPh sb="0" eb="1">
      <t>カミ</t>
    </rPh>
    <rPh sb="1" eb="3">
      <t>ノブサワ</t>
    </rPh>
    <phoneticPr fontId="2"/>
  </si>
  <si>
    <t>下延沢</t>
    <rPh sb="0" eb="1">
      <t>シモ</t>
    </rPh>
    <rPh sb="1" eb="3">
      <t>ノブサワ</t>
    </rPh>
    <phoneticPr fontId="2"/>
  </si>
  <si>
    <t>円中</t>
    <rPh sb="0" eb="1">
      <t>エン</t>
    </rPh>
    <rPh sb="1" eb="2">
      <t>チュウ</t>
    </rPh>
    <phoneticPr fontId="2"/>
  </si>
  <si>
    <t>宮台</t>
    <rPh sb="0" eb="2">
      <t>ミヤダイ</t>
    </rPh>
    <phoneticPr fontId="2"/>
  </si>
  <si>
    <t>牛島</t>
    <rPh sb="0" eb="2">
      <t>ウシジマ</t>
    </rPh>
    <phoneticPr fontId="2"/>
  </si>
  <si>
    <t>上島</t>
    <rPh sb="0" eb="2">
      <t>カミジマ</t>
    </rPh>
    <phoneticPr fontId="2"/>
  </si>
  <si>
    <t>河原町</t>
    <rPh sb="0" eb="3">
      <t>カワラマチ</t>
    </rPh>
    <phoneticPr fontId="2"/>
  </si>
  <si>
    <t>榎本</t>
    <rPh sb="0" eb="2">
      <t>エノキモト</t>
    </rPh>
    <phoneticPr fontId="2"/>
  </si>
  <si>
    <t>中家村</t>
    <rPh sb="0" eb="1">
      <t>ナカ</t>
    </rPh>
    <rPh sb="1" eb="3">
      <t>イエムラ</t>
    </rPh>
    <phoneticPr fontId="2"/>
  </si>
  <si>
    <t>下島</t>
    <rPh sb="0" eb="2">
      <t>シモジマ</t>
    </rPh>
    <phoneticPr fontId="2"/>
  </si>
  <si>
    <t>パレットガーデン</t>
    <phoneticPr fontId="2"/>
  </si>
  <si>
    <t>みなみ</t>
    <phoneticPr fontId="2"/>
  </si>
  <si>
    <t>(各年10月1日現在）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2"/>
  </si>
  <si>
    <t>出典：神奈川県人口統計調査</t>
    <rPh sb="0" eb="2">
      <t>シュッテン</t>
    </rPh>
    <rPh sb="3" eb="7">
      <t>カナガワケン</t>
    </rPh>
    <rPh sb="7" eb="9">
      <t>ジンコウ</t>
    </rPh>
    <rPh sb="9" eb="11">
      <t>トウケイ</t>
    </rPh>
    <rPh sb="11" eb="13">
      <t>チョウサ</t>
    </rPh>
    <phoneticPr fontId="2"/>
  </si>
  <si>
    <t>県 　央</t>
    <rPh sb="0" eb="1">
      <t>ケン</t>
    </rPh>
    <rPh sb="3" eb="4">
      <t>ヒサシ</t>
    </rPh>
    <phoneticPr fontId="2"/>
  </si>
  <si>
    <t>湘 　南</t>
    <rPh sb="0" eb="1">
      <t>ショウ</t>
    </rPh>
    <rPh sb="3" eb="4">
      <t>ミナミ</t>
    </rPh>
    <phoneticPr fontId="2"/>
  </si>
  <si>
    <t>県 　西</t>
    <rPh sb="0" eb="1">
      <t>ケン</t>
    </rPh>
    <rPh sb="3" eb="4">
      <t>ニシ</t>
    </rPh>
    <phoneticPr fontId="2"/>
  </si>
  <si>
    <t>住宅地</t>
    <rPh sb="0" eb="3">
      <t>ジュウタクチ</t>
    </rPh>
    <phoneticPr fontId="2"/>
  </si>
  <si>
    <t>商業地</t>
    <rPh sb="0" eb="3">
      <t>ショウギョウチ</t>
    </rPh>
    <phoneticPr fontId="2"/>
  </si>
  <si>
    <t>工業地</t>
    <rPh sb="0" eb="3">
      <t>コウギョウチ</t>
    </rPh>
    <phoneticPr fontId="2"/>
  </si>
  <si>
    <t>全用途</t>
    <rPh sb="0" eb="1">
      <t>ゼン</t>
    </rPh>
    <rPh sb="1" eb="3">
      <t>ヨウト</t>
    </rPh>
    <phoneticPr fontId="2"/>
  </si>
  <si>
    <t>平均価格</t>
    <rPh sb="0" eb="2">
      <t>ヘイキン</t>
    </rPh>
    <rPh sb="2" eb="4">
      <t>カカク</t>
    </rPh>
    <phoneticPr fontId="2"/>
  </si>
  <si>
    <t>中井町</t>
    <rPh sb="0" eb="2">
      <t>ナカイ</t>
    </rPh>
    <rPh sb="2" eb="3">
      <t>マチ</t>
    </rPh>
    <phoneticPr fontId="2"/>
  </si>
  <si>
    <t>松田町</t>
    <rPh sb="0" eb="2">
      <t>マツダ</t>
    </rPh>
    <rPh sb="2" eb="3">
      <t>マチ</t>
    </rPh>
    <phoneticPr fontId="2"/>
  </si>
  <si>
    <t>宅地
見込地</t>
    <rPh sb="0" eb="2">
      <t>タクチ</t>
    </rPh>
    <rPh sb="3" eb="5">
      <t>ミコミ</t>
    </rPh>
    <rPh sb="5" eb="6">
      <t>チ</t>
    </rPh>
    <phoneticPr fontId="2"/>
  </si>
  <si>
    <t>対前年平均変動率</t>
    <rPh sb="0" eb="1">
      <t>タイ</t>
    </rPh>
    <rPh sb="1" eb="3">
      <t>ゼンネン</t>
    </rPh>
    <rPh sb="3" eb="5">
      <t>ヘイキン</t>
    </rPh>
    <rPh sb="5" eb="8">
      <t>ヘンドウリツ</t>
    </rPh>
    <phoneticPr fontId="2"/>
  </si>
  <si>
    <t>出典：土地情報センター「都道府県市区町村別・用途別平均価格・対前年平均変動率表」</t>
    <rPh sb="0" eb="2">
      <t>シュッテン</t>
    </rPh>
    <rPh sb="3" eb="5">
      <t>トチ</t>
    </rPh>
    <rPh sb="5" eb="7">
      <t>ジョウホウ</t>
    </rPh>
    <phoneticPr fontId="2"/>
  </si>
  <si>
    <t>住宅地平均価格</t>
    <rPh sb="0" eb="3">
      <t>ジュウタクチ</t>
    </rPh>
    <rPh sb="3" eb="5">
      <t>ヘイキン</t>
    </rPh>
    <rPh sb="5" eb="7">
      <t>カカク</t>
    </rPh>
    <phoneticPr fontId="2"/>
  </si>
  <si>
    <t>平成20年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</si>
  <si>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</si>
  <si>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</si>
  <si>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平成5年</t>
    <rPh sb="0" eb="2">
      <t>ヘイセイ</t>
    </rPh>
    <rPh sb="3" eb="4">
      <t>ネン</t>
    </rPh>
    <phoneticPr fontId="2"/>
  </si>
  <si>
    <t>昭和63年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</si>
  <si>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</si>
  <si>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開成町（再掲）</t>
    <rPh sb="0" eb="3">
      <t>カイセイマチ</t>
    </rPh>
    <rPh sb="4" eb="6">
      <t>サイケイ</t>
    </rPh>
    <phoneticPr fontId="2"/>
  </si>
  <si>
    <t>%</t>
    <phoneticPr fontId="2"/>
  </si>
  <si>
    <t>農業振興地域</t>
    <rPh sb="0" eb="2">
      <t>ノウギョウ</t>
    </rPh>
    <rPh sb="2" eb="4">
      <t>シンコウ</t>
    </rPh>
    <rPh sb="4" eb="6">
      <t>チイキ</t>
    </rPh>
    <phoneticPr fontId="2"/>
  </si>
  <si>
    <t>出生数</t>
    <rPh sb="0" eb="3">
      <t>シュッショウスウ</t>
    </rPh>
    <phoneticPr fontId="2"/>
  </si>
  <si>
    <t>出生率</t>
    <rPh sb="0" eb="2">
      <t>シュッショウ</t>
    </rPh>
    <rPh sb="2" eb="3">
      <t>リツ</t>
    </rPh>
    <phoneticPr fontId="2"/>
  </si>
  <si>
    <t>合計特殊
出生率</t>
    <rPh sb="0" eb="2">
      <t>ゴウケイ</t>
    </rPh>
    <rPh sb="2" eb="4">
      <t>トクシュ</t>
    </rPh>
    <rPh sb="5" eb="7">
      <t>シュッショウ</t>
    </rPh>
    <rPh sb="7" eb="8">
      <t>リツ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</si>
  <si>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</si>
  <si>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</si>
  <si>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</si>
  <si>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</si>
  <si>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</si>
  <si>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</si>
  <si>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-</t>
    <phoneticPr fontId="2"/>
  </si>
  <si>
    <t>年別</t>
    <rPh sb="0" eb="1">
      <t>ネン</t>
    </rPh>
    <rPh sb="1" eb="2">
      <t>ベツ</t>
    </rPh>
    <phoneticPr fontId="2"/>
  </si>
  <si>
    <t>人口　総数</t>
  </si>
  <si>
    <t>世帯数　総数</t>
  </si>
  <si>
    <t>神奈川県</t>
  </si>
  <si>
    <t>神奈川県 市部</t>
  </si>
  <si>
    <t>葉山町</t>
  </si>
  <si>
    <t>寒川町</t>
  </si>
  <si>
    <t>市部</t>
  </si>
  <si>
    <t>＜Ｈ２７国調＞</t>
    <rPh sb="4" eb="6">
      <t>コクチョウ</t>
    </rPh>
    <phoneticPr fontId="2"/>
  </si>
  <si>
    <t>‰</t>
    <phoneticPr fontId="2"/>
  </si>
  <si>
    <t>（各年1月1日現在）</t>
    <rPh sb="1" eb="2">
      <t>カク</t>
    </rPh>
    <rPh sb="2" eb="3">
      <t>ネン</t>
    </rPh>
    <rPh sb="4" eb="5">
      <t>ガツ</t>
    </rPh>
    <rPh sb="6" eb="9">
      <t>ニチゲンザイ</t>
    </rPh>
    <phoneticPr fontId="2"/>
  </si>
  <si>
    <t>各年1月1日現在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</si>
  <si>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出典：国勢調査</t>
    <rPh sb="0" eb="2">
      <t>シュッテン</t>
    </rPh>
    <rPh sb="3" eb="5">
      <t>コクセイ</t>
    </rPh>
    <rPh sb="5" eb="7">
      <t>チョウサ</t>
    </rPh>
    <phoneticPr fontId="2"/>
  </si>
  <si>
    <t>（各年10月1日現在）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</si>
  <si>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円</t>
    <rPh sb="0" eb="1">
      <t>エン</t>
    </rPh>
    <phoneticPr fontId="2"/>
  </si>
  <si>
    <t>％</t>
    <phoneticPr fontId="2"/>
  </si>
  <si>
    <t>％</t>
    <phoneticPr fontId="2"/>
  </si>
  <si>
    <t>人</t>
    <rPh sb="0" eb="1">
      <t>ニン</t>
    </rPh>
    <phoneticPr fontId="2"/>
  </si>
  <si>
    <t>自然増減</t>
    <rPh sb="0" eb="2">
      <t>シゼン</t>
    </rPh>
    <rPh sb="2" eb="4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</si>
  <si>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</si>
  <si>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</si>
  <si>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社会増減</t>
    <rPh sb="0" eb="2">
      <t>シャカイ</t>
    </rPh>
    <rPh sb="2" eb="4">
      <t>ゾウゲン</t>
    </rPh>
    <phoneticPr fontId="2"/>
  </si>
  <si>
    <t>転入　</t>
    <rPh sb="0" eb="2">
      <t>テンニュウ</t>
    </rPh>
    <phoneticPr fontId="2"/>
  </si>
  <si>
    <t>転出</t>
    <rPh sb="0" eb="2">
      <t>テンシュツ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</si>
  <si>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</si>
  <si>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人口
増減</t>
    <rPh sb="0" eb="2">
      <t>ジンコウ</t>
    </rPh>
    <rPh sb="3" eb="5">
      <t>ゾウゲン</t>
    </rPh>
    <phoneticPr fontId="2"/>
  </si>
  <si>
    <t>平成16年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</si>
  <si>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</si>
  <si>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神奈川県</t>
    <rPh sb="0" eb="4">
      <t>カナガワケン</t>
    </rPh>
    <phoneticPr fontId="1"/>
  </si>
  <si>
    <t>小田原市</t>
    <rPh sb="0" eb="4">
      <t>オダワラシ</t>
    </rPh>
    <phoneticPr fontId="1"/>
  </si>
  <si>
    <t>南足柄市</t>
    <rPh sb="0" eb="4">
      <t>ミナミアシガラシ</t>
    </rPh>
    <phoneticPr fontId="1"/>
  </si>
  <si>
    <t>山北町</t>
    <rPh sb="0" eb="3">
      <t>ヤマキタマチ</t>
    </rPh>
    <phoneticPr fontId="1"/>
  </si>
  <si>
    <t>箱根町</t>
    <rPh sb="0" eb="3">
      <t>ハコネマチ</t>
    </rPh>
    <phoneticPr fontId="1"/>
  </si>
  <si>
    <t>真鶴町</t>
    <rPh sb="0" eb="2">
      <t>マナヅル</t>
    </rPh>
    <rPh sb="2" eb="3">
      <t>マチ</t>
    </rPh>
    <phoneticPr fontId="1"/>
  </si>
  <si>
    <t>湯河原町</t>
    <rPh sb="0" eb="4">
      <t>ユガワラマチ</t>
    </rPh>
    <phoneticPr fontId="1"/>
  </si>
  <si>
    <t>開成町</t>
    <rPh sb="0" eb="3">
      <t>カイセイマチ</t>
    </rPh>
    <phoneticPr fontId="1"/>
  </si>
  <si>
    <t>中井町</t>
    <rPh sb="0" eb="2">
      <t>ナカイ</t>
    </rPh>
    <rPh sb="2" eb="3">
      <t>マチ</t>
    </rPh>
    <phoneticPr fontId="1"/>
  </si>
  <si>
    <t>松田町</t>
    <rPh sb="0" eb="2">
      <t>マツダ</t>
    </rPh>
    <rPh sb="2" eb="3">
      <t>マチ</t>
    </rPh>
    <phoneticPr fontId="1"/>
  </si>
  <si>
    <t>従業・通学先市町</t>
    <rPh sb="0" eb="2">
      <t>ジュウギョウ</t>
    </rPh>
    <rPh sb="3" eb="5">
      <t>ツウガク</t>
    </rPh>
    <rPh sb="5" eb="6">
      <t>サキ</t>
    </rPh>
    <rPh sb="6" eb="8">
      <t>シチョウ</t>
    </rPh>
    <phoneticPr fontId="1"/>
  </si>
  <si>
    <t>居住市町</t>
    <rPh sb="0" eb="2">
      <t>キョジュウ</t>
    </rPh>
    <rPh sb="2" eb="4">
      <t>シチョウ</t>
    </rPh>
    <phoneticPr fontId="2"/>
  </si>
  <si>
    <t>東京都</t>
    <rPh sb="0" eb="3">
      <t>トウキョウト</t>
    </rPh>
    <phoneticPr fontId="1"/>
  </si>
  <si>
    <t>静岡県</t>
    <rPh sb="0" eb="3">
      <t>シズオカケン</t>
    </rPh>
    <phoneticPr fontId="1"/>
  </si>
  <si>
    <t>その他県外</t>
    <rPh sb="2" eb="3">
      <t>タ</t>
    </rPh>
    <rPh sb="3" eb="5">
      <t>ケンガイ</t>
    </rPh>
    <phoneticPr fontId="1"/>
  </si>
  <si>
    <t>　　（うち開成町）</t>
    <rPh sb="5" eb="8">
      <t>カイセイマチ</t>
    </rPh>
    <phoneticPr fontId="1"/>
  </si>
  <si>
    <t>エリア</t>
    <phoneticPr fontId="2"/>
  </si>
  <si>
    <t>差引移動人口</t>
    <rPh sb="0" eb="2">
      <t>サシヒキ</t>
    </rPh>
    <rPh sb="2" eb="4">
      <t>イドウ</t>
    </rPh>
    <rPh sb="4" eb="6">
      <t>ジンコウ</t>
    </rPh>
    <phoneticPr fontId="1"/>
  </si>
  <si>
    <t>足柄上郡</t>
    <rPh sb="0" eb="4">
      <t>アシガラカミグン</t>
    </rPh>
    <phoneticPr fontId="2"/>
  </si>
  <si>
    <t>足柄下郡</t>
    <rPh sb="0" eb="3">
      <t>アシガラシモ</t>
    </rPh>
    <rPh sb="3" eb="4">
      <t>グン</t>
    </rPh>
    <phoneticPr fontId="2"/>
  </si>
  <si>
    <t>開成町（再掲）</t>
    <rPh sb="0" eb="3">
      <t>カ</t>
    </rPh>
    <rPh sb="4" eb="6">
      <t>サイケイ</t>
    </rPh>
    <phoneticPr fontId="2"/>
  </si>
  <si>
    <t>増減</t>
    <rPh sb="0" eb="2">
      <t>ゾウゲン</t>
    </rPh>
    <phoneticPr fontId="2"/>
  </si>
  <si>
    <t>（各年1月1日現在）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2"/>
  </si>
  <si>
    <t>1-1 土地利用面積</t>
    <rPh sb="4" eb="6">
      <t>トチ</t>
    </rPh>
    <rPh sb="6" eb="8">
      <t>リヨウ</t>
    </rPh>
    <rPh sb="8" eb="10">
      <t>メンセキ</t>
    </rPh>
    <phoneticPr fontId="2"/>
  </si>
  <si>
    <t>1-2 都市計画区域・用途地域面積</t>
    <rPh sb="4" eb="6">
      <t>トシ</t>
    </rPh>
    <rPh sb="6" eb="8">
      <t>ケイカク</t>
    </rPh>
    <rPh sb="8" eb="10">
      <t>クイキ</t>
    </rPh>
    <rPh sb="11" eb="13">
      <t>ヨウト</t>
    </rPh>
    <rPh sb="13" eb="15">
      <t>チイキ</t>
    </rPh>
    <rPh sb="15" eb="17">
      <t>メンセキ</t>
    </rPh>
    <phoneticPr fontId="2"/>
  </si>
  <si>
    <t>1-3 地目別評価総地積</t>
    <rPh sb="4" eb="6">
      <t>チモク</t>
    </rPh>
    <rPh sb="6" eb="7">
      <t>ベツ</t>
    </rPh>
    <rPh sb="7" eb="9">
      <t>ヒョウカ</t>
    </rPh>
    <rPh sb="9" eb="10">
      <t>ソウ</t>
    </rPh>
    <rPh sb="10" eb="11">
      <t>チ</t>
    </rPh>
    <rPh sb="11" eb="12">
      <t>セキ</t>
    </rPh>
    <phoneticPr fontId="2"/>
  </si>
  <si>
    <t>1-6 地価公示（経年比較）</t>
    <rPh sb="4" eb="6">
      <t>チカ</t>
    </rPh>
    <rPh sb="6" eb="8">
      <t>コウジ</t>
    </rPh>
    <rPh sb="9" eb="11">
      <t>ケイネン</t>
    </rPh>
    <rPh sb="11" eb="13">
      <t>ヒカク</t>
    </rPh>
    <phoneticPr fontId="2"/>
  </si>
  <si>
    <t>2-3 人口増加率・世帯増加率</t>
    <rPh sb="4" eb="6">
      <t>ジンコウ</t>
    </rPh>
    <rPh sb="6" eb="8">
      <t>ゾウカ</t>
    </rPh>
    <rPh sb="8" eb="9">
      <t>リツ</t>
    </rPh>
    <rPh sb="10" eb="12">
      <t>セタイ</t>
    </rPh>
    <rPh sb="12" eb="14">
      <t>ゾウカ</t>
    </rPh>
    <rPh sb="14" eb="15">
      <t>リツ</t>
    </rPh>
    <phoneticPr fontId="2"/>
  </si>
  <si>
    <t>（各年中）</t>
    <rPh sb="1" eb="2">
      <t>カク</t>
    </rPh>
    <rPh sb="2" eb="3">
      <t>ネン</t>
    </rPh>
    <rPh sb="3" eb="4">
      <t>チュウ</t>
    </rPh>
    <phoneticPr fontId="2"/>
  </si>
  <si>
    <t>③年齢（各歳・５歳階級）別人口動態</t>
    <rPh sb="1" eb="3">
      <t>ネンレイ</t>
    </rPh>
    <rPh sb="4" eb="5">
      <t>カク</t>
    </rPh>
    <rPh sb="5" eb="6">
      <t>トシ</t>
    </rPh>
    <rPh sb="8" eb="9">
      <t>サイ</t>
    </rPh>
    <rPh sb="9" eb="11">
      <t>カイキュウ</t>
    </rPh>
    <rPh sb="12" eb="13">
      <t>ベツ</t>
    </rPh>
    <rPh sb="13" eb="15">
      <t>ジンコウ</t>
    </rPh>
    <rPh sb="15" eb="17">
      <t>ドウタイ</t>
    </rPh>
    <phoneticPr fontId="2"/>
  </si>
  <si>
    <t>① 昼間流入・流出人口（開成町）</t>
    <rPh sb="4" eb="6">
      <t>リュウニュウ</t>
    </rPh>
    <rPh sb="7" eb="8">
      <t>リュウ</t>
    </rPh>
    <rPh sb="8" eb="9">
      <t>デ</t>
    </rPh>
    <rPh sb="12" eb="15">
      <t>カ</t>
    </rPh>
    <phoneticPr fontId="2"/>
  </si>
  <si>
    <t>2-2 年齢（３区分）別人口</t>
    <rPh sb="4" eb="6">
      <t>ネンレイ</t>
    </rPh>
    <rPh sb="8" eb="10">
      <t>クブン</t>
    </rPh>
    <rPh sb="11" eb="12">
      <t>ベツ</t>
    </rPh>
    <rPh sb="12" eb="14">
      <t>ジンコウ</t>
    </rPh>
    <phoneticPr fontId="2"/>
  </si>
  <si>
    <t>2-4 人口動態</t>
    <rPh sb="4" eb="6">
      <t>ジンコウ</t>
    </rPh>
    <rPh sb="6" eb="8">
      <t>ドウタイ</t>
    </rPh>
    <phoneticPr fontId="2"/>
  </si>
  <si>
    <t>2-5 昼間流入・流出人口</t>
    <rPh sb="4" eb="6">
      <t>チュウカン</t>
    </rPh>
    <rPh sb="6" eb="8">
      <t>リュウニュウ</t>
    </rPh>
    <rPh sb="9" eb="11">
      <t>リュウシュツ</t>
    </rPh>
    <rPh sb="11" eb="13">
      <t>ジンコウ</t>
    </rPh>
    <phoneticPr fontId="2"/>
  </si>
  <si>
    <t>2-6 地区別人口・世帯数</t>
    <rPh sb="4" eb="6">
      <t>チク</t>
    </rPh>
    <rPh sb="6" eb="7">
      <t>ベツ</t>
    </rPh>
    <rPh sb="7" eb="9">
      <t>ジンコウ</t>
    </rPh>
    <rPh sb="10" eb="13">
      <t>セタイスウ</t>
    </rPh>
    <phoneticPr fontId="2"/>
  </si>
  <si>
    <t>2-7 外国人住民</t>
    <rPh sb="4" eb="6">
      <t>ガイコク</t>
    </rPh>
    <rPh sb="6" eb="7">
      <t>ジン</t>
    </rPh>
    <rPh sb="7" eb="9">
      <t>ジュウミン</t>
    </rPh>
    <phoneticPr fontId="2"/>
  </si>
  <si>
    <t>産業・労働</t>
    <rPh sb="0" eb="2">
      <t>サンギョウ</t>
    </rPh>
    <rPh sb="3" eb="5">
      <t>ロウドウ</t>
    </rPh>
    <phoneticPr fontId="2"/>
  </si>
  <si>
    <t>産業区分</t>
    <rPh sb="0" eb="2">
      <t>サンギョウ</t>
    </rPh>
    <rPh sb="2" eb="4">
      <t>クブン</t>
    </rPh>
    <phoneticPr fontId="2"/>
  </si>
  <si>
    <t>開成町</t>
    <rPh sb="0" eb="3">
      <t>カ</t>
    </rPh>
    <phoneticPr fontId="2"/>
  </si>
  <si>
    <t>就業者数</t>
    <rPh sb="0" eb="3">
      <t>シュウギョウシャ</t>
    </rPh>
    <rPh sb="3" eb="4">
      <t>スウ</t>
    </rPh>
    <phoneticPr fontId="2"/>
  </si>
  <si>
    <t>％</t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</si>
  <si>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</si>
  <si>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</si>
  <si>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</si>
  <si>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全産業</t>
  </si>
  <si>
    <t>農林業</t>
    <phoneticPr fontId="2"/>
  </si>
  <si>
    <t>漁業</t>
    <rPh sb="0" eb="2">
      <t>ギョギョウ</t>
    </rPh>
    <phoneticPr fontId="2"/>
  </si>
  <si>
    <t>-</t>
  </si>
  <si>
    <t>建設業</t>
  </si>
  <si>
    <t>製造業</t>
  </si>
  <si>
    <t>電気・ガス・熱供給・水道業</t>
    <phoneticPr fontId="2"/>
  </si>
  <si>
    <t xml:space="preserve">情報通信業 </t>
  </si>
  <si>
    <t>複合サービス事業</t>
    <phoneticPr fontId="2"/>
  </si>
  <si>
    <t xml:space="preserve">サービス業(他に分類されないもの）    </t>
  </si>
  <si>
    <t xml:space="preserve">公務(他に分類され るものを除く) </t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</si>
  <si>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</si>
  <si>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</si>
  <si>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</si>
  <si>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電気・ガス・熱供給・水道業</t>
    <phoneticPr fontId="2"/>
  </si>
  <si>
    <t>複合サービス事業</t>
    <phoneticPr fontId="2"/>
  </si>
  <si>
    <t>電気・ガス・熱供給・水道業</t>
    <phoneticPr fontId="2"/>
  </si>
  <si>
    <t>複合サービス事業</t>
    <phoneticPr fontId="2"/>
  </si>
  <si>
    <t>従業者数</t>
    <rPh sb="0" eb="1">
      <t>ジュウ</t>
    </rPh>
    <rPh sb="1" eb="4">
      <t>ギョウシャスウ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</si>
  <si>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</si>
  <si>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個人事業主及び家族従業者</t>
    <rPh sb="0" eb="2">
      <t>コジン</t>
    </rPh>
    <rPh sb="2" eb="5">
      <t>ジギョウヌシ</t>
    </rPh>
    <rPh sb="5" eb="6">
      <t>オヨ</t>
    </rPh>
    <rPh sb="7" eb="9">
      <t>カゾク</t>
    </rPh>
    <rPh sb="9" eb="12">
      <t>ジュウギョウシャ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</si>
  <si>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</si>
  <si>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</si>
  <si>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</si>
  <si>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</si>
  <si>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</si>
  <si>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紙製品</t>
    <rPh sb="0" eb="1">
      <t>カミ</t>
    </rPh>
    <rPh sb="1" eb="3">
      <t>セイヒン</t>
    </rPh>
    <phoneticPr fontId="2"/>
  </si>
  <si>
    <t>-</t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</si>
  <si>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</si>
  <si>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</si>
  <si>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</si>
  <si>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プラスチック</t>
    <phoneticPr fontId="2"/>
  </si>
  <si>
    <t>-</t>
    <phoneticPr fontId="2"/>
  </si>
  <si>
    <t>ゴム</t>
    <phoneticPr fontId="2"/>
  </si>
  <si>
    <t>なめし革</t>
    <rPh sb="3" eb="4">
      <t>カワ</t>
    </rPh>
    <phoneticPr fontId="2"/>
  </si>
  <si>
    <t>窯業</t>
    <rPh sb="0" eb="2">
      <t>ヨウギョウ</t>
    </rPh>
    <phoneticPr fontId="2"/>
  </si>
  <si>
    <t>鉄鋼</t>
    <rPh sb="0" eb="2">
      <t>テッコウ</t>
    </rPh>
    <phoneticPr fontId="2"/>
  </si>
  <si>
    <t>非鉄</t>
    <rPh sb="0" eb="2">
      <t>ヒテツ</t>
    </rPh>
    <phoneticPr fontId="2"/>
  </si>
  <si>
    <t>金属製品</t>
    <rPh sb="0" eb="2">
      <t>キンゾク</t>
    </rPh>
    <rPh sb="2" eb="4">
      <t>セイヒン</t>
    </rPh>
    <phoneticPr fontId="2"/>
  </si>
  <si>
    <t>はん用機器</t>
    <rPh sb="2" eb="3">
      <t>ヨウ</t>
    </rPh>
    <rPh sb="3" eb="5">
      <t>キキ</t>
    </rPh>
    <phoneticPr fontId="2"/>
  </si>
  <si>
    <t>生産用機器</t>
    <rPh sb="0" eb="3">
      <t>セイサンヨウ</t>
    </rPh>
    <rPh sb="3" eb="5">
      <t>キキ</t>
    </rPh>
    <phoneticPr fontId="2"/>
  </si>
  <si>
    <t>業務用機器</t>
    <rPh sb="0" eb="3">
      <t>ギョウムヨウ</t>
    </rPh>
    <rPh sb="3" eb="5">
      <t>キキ</t>
    </rPh>
    <phoneticPr fontId="2"/>
  </si>
  <si>
    <t>電子部品</t>
    <rPh sb="0" eb="2">
      <t>デンシ</t>
    </rPh>
    <rPh sb="2" eb="4">
      <t>ブヒン</t>
    </rPh>
    <phoneticPr fontId="2"/>
  </si>
  <si>
    <t>電気機器</t>
    <rPh sb="0" eb="2">
      <t>デンキ</t>
    </rPh>
    <rPh sb="2" eb="4">
      <t>キキ</t>
    </rPh>
    <phoneticPr fontId="2"/>
  </si>
  <si>
    <t>情報機器</t>
    <rPh sb="0" eb="2">
      <t>ジョウホウ</t>
    </rPh>
    <rPh sb="2" eb="4">
      <t>キキ</t>
    </rPh>
    <phoneticPr fontId="2"/>
  </si>
  <si>
    <t>輸送機</t>
    <rPh sb="0" eb="3">
      <t>ユソウキ</t>
    </rPh>
    <phoneticPr fontId="2"/>
  </si>
  <si>
    <t>その他</t>
    <rPh sb="2" eb="3">
      <t>タ</t>
    </rPh>
    <phoneticPr fontId="2"/>
  </si>
  <si>
    <t>（各年2月1日現在）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</si>
  <si>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戸</t>
    <rPh sb="0" eb="1">
      <t>コ</t>
    </rPh>
    <phoneticPr fontId="2"/>
  </si>
  <si>
    <t>作付実
農家数</t>
    <rPh sb="0" eb="2">
      <t>サクツケ</t>
    </rPh>
    <rPh sb="2" eb="3">
      <t>ジツ</t>
    </rPh>
    <rPh sb="4" eb="6">
      <t>ノウカ</t>
    </rPh>
    <rPh sb="6" eb="7">
      <t>スウ</t>
    </rPh>
    <phoneticPr fontId="2"/>
  </si>
  <si>
    <t>稲</t>
    <rPh sb="0" eb="1">
      <t>イネ</t>
    </rPh>
    <phoneticPr fontId="2"/>
  </si>
  <si>
    <t>いも類</t>
    <rPh sb="2" eb="3">
      <t>ルイ</t>
    </rPh>
    <phoneticPr fontId="2"/>
  </si>
  <si>
    <t>野菜類</t>
    <rPh sb="0" eb="3">
      <t>ヤサイルイ</t>
    </rPh>
    <phoneticPr fontId="2"/>
  </si>
  <si>
    <t>果樹類</t>
    <rPh sb="0" eb="2">
      <t>カジュ</t>
    </rPh>
    <rPh sb="2" eb="3">
      <t>ルイ</t>
    </rPh>
    <phoneticPr fontId="2"/>
  </si>
  <si>
    <t>5 建築</t>
    <rPh sb="2" eb="4">
      <t>ケンチク</t>
    </rPh>
    <phoneticPr fontId="12"/>
  </si>
  <si>
    <t xml:space="preserve"> </t>
    <phoneticPr fontId="12"/>
  </si>
  <si>
    <t>㎡</t>
    <phoneticPr fontId="12"/>
  </si>
  <si>
    <t>（各年1月1日現在）</t>
    <rPh sb="1" eb="3">
      <t>カクネン</t>
    </rPh>
    <rPh sb="4" eb="5">
      <t>ガツ</t>
    </rPh>
    <rPh sb="6" eb="9">
      <t>ニチゲンザイ</t>
    </rPh>
    <rPh sb="7" eb="9">
      <t>ゲンザイ</t>
    </rPh>
    <phoneticPr fontId="2"/>
  </si>
  <si>
    <t>家屋総数</t>
    <rPh sb="0" eb="2">
      <t>カオク</t>
    </rPh>
    <rPh sb="2" eb="4">
      <t>ソウスウ</t>
    </rPh>
    <phoneticPr fontId="2"/>
  </si>
  <si>
    <t>うち木造</t>
    <rPh sb="2" eb="4">
      <t>モクゾウ</t>
    </rPh>
    <phoneticPr fontId="2"/>
  </si>
  <si>
    <t>うち非木造</t>
    <rPh sb="2" eb="3">
      <t>ヒ</t>
    </rPh>
    <rPh sb="3" eb="5">
      <t>モクゾウ</t>
    </rPh>
    <phoneticPr fontId="2"/>
  </si>
  <si>
    <t>棟数</t>
    <rPh sb="0" eb="1">
      <t>トウ</t>
    </rPh>
    <rPh sb="1" eb="2">
      <t>スウ</t>
    </rPh>
    <phoneticPr fontId="2"/>
  </si>
  <si>
    <t>床面積</t>
    <rPh sb="0" eb="3">
      <t>ユカメンセキ</t>
    </rPh>
    <phoneticPr fontId="2"/>
  </si>
  <si>
    <t>床面積</t>
    <rPh sb="0" eb="1">
      <t>ユカ</t>
    </rPh>
    <rPh sb="1" eb="3">
      <t>メンセキ</t>
    </rPh>
    <phoneticPr fontId="2"/>
  </si>
  <si>
    <t>棟</t>
    <rPh sb="0" eb="1">
      <t>トウ</t>
    </rPh>
    <phoneticPr fontId="2"/>
  </si>
  <si>
    <t>5-1  家屋数</t>
    <rPh sb="5" eb="7">
      <t>カオク</t>
    </rPh>
    <rPh sb="7" eb="8">
      <t>スウ</t>
    </rPh>
    <phoneticPr fontId="2"/>
  </si>
  <si>
    <t>社会福祉</t>
    <rPh sb="0" eb="2">
      <t>シャカイ</t>
    </rPh>
    <rPh sb="2" eb="4">
      <t>フクシ</t>
    </rPh>
    <phoneticPr fontId="2"/>
  </si>
  <si>
    <t>第1号被保険者数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</si>
  <si>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</si>
  <si>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</si>
  <si>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出現率</t>
    <rPh sb="0" eb="2">
      <t>シュツゲン</t>
    </rPh>
    <rPh sb="2" eb="3">
      <t>リツ</t>
    </rPh>
    <phoneticPr fontId="2"/>
  </si>
  <si>
    <t>65歳以上
75歳未満</t>
    <rPh sb="2" eb="5">
      <t>サイイジョウ</t>
    </rPh>
    <rPh sb="8" eb="11">
      <t>サイミマン</t>
    </rPh>
    <phoneticPr fontId="2"/>
  </si>
  <si>
    <t>人数</t>
    <rPh sb="0" eb="2">
      <t>ニンズウ</t>
    </rPh>
    <phoneticPr fontId="2"/>
  </si>
  <si>
    <t>％</t>
    <phoneticPr fontId="2"/>
  </si>
  <si>
    <t>人</t>
    <rPh sb="0" eb="1">
      <t>ヒト</t>
    </rPh>
    <phoneticPr fontId="2"/>
  </si>
  <si>
    <t>平成20年度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</si>
  <si>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</si>
  <si>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</si>
  <si>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</si>
  <si>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年度別</t>
    <rPh sb="0" eb="2">
      <t>ネンド</t>
    </rPh>
    <rPh sb="2" eb="3">
      <t>ベツ</t>
    </rPh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</si>
  <si>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</si>
  <si>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被保護人</t>
    <rPh sb="0" eb="1">
      <t>ヒ</t>
    </rPh>
    <rPh sb="1" eb="3">
      <t>ホゴ</t>
    </rPh>
    <rPh sb="3" eb="4">
      <t>ニン</t>
    </rPh>
    <phoneticPr fontId="2"/>
  </si>
  <si>
    <t>平成27年度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</si>
  <si>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</si>
  <si>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</si>
  <si>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療養給付等</t>
    <rPh sb="0" eb="2">
      <t>リョウヨウ</t>
    </rPh>
    <rPh sb="2" eb="4">
      <t>キュウフ</t>
    </rPh>
    <rPh sb="4" eb="5">
      <t>ナド</t>
    </rPh>
    <phoneticPr fontId="2"/>
  </si>
  <si>
    <t>療養費等</t>
    <rPh sb="0" eb="3">
      <t>リョウヨウヒ</t>
    </rPh>
    <rPh sb="3" eb="4">
      <t>ナド</t>
    </rPh>
    <phoneticPr fontId="2"/>
  </si>
  <si>
    <t>高額療養費</t>
    <rPh sb="0" eb="2">
      <t>コウガク</t>
    </rPh>
    <rPh sb="2" eb="5">
      <t>リョウヨウヒ</t>
    </rPh>
    <phoneticPr fontId="2"/>
  </si>
  <si>
    <t>件数</t>
    <rPh sb="0" eb="2">
      <t>ケンスウ</t>
    </rPh>
    <phoneticPr fontId="2"/>
  </si>
  <si>
    <t>費用額</t>
    <rPh sb="0" eb="2">
      <t>ヒヨウ</t>
    </rPh>
    <rPh sb="2" eb="3">
      <t>ガク</t>
    </rPh>
    <phoneticPr fontId="2"/>
  </si>
  <si>
    <t>診療費</t>
    <rPh sb="0" eb="3">
      <t>シンリョウヒ</t>
    </rPh>
    <phoneticPr fontId="2"/>
  </si>
  <si>
    <t>件数</t>
    <rPh sb="0" eb="1">
      <t>ケン</t>
    </rPh>
    <rPh sb="1" eb="2">
      <t>スウ</t>
    </rPh>
    <phoneticPr fontId="2"/>
  </si>
  <si>
    <t>千円</t>
    <rPh sb="0" eb="2">
      <t>センエン</t>
    </rPh>
    <phoneticPr fontId="2"/>
  </si>
  <si>
    <t>その他給付</t>
    <rPh sb="2" eb="3">
      <t>タ</t>
    </rPh>
    <rPh sb="3" eb="5">
      <t>キュウフ</t>
    </rPh>
    <phoneticPr fontId="2"/>
  </si>
  <si>
    <t>出産給付</t>
    <rPh sb="0" eb="2">
      <t>シュッサン</t>
    </rPh>
    <rPh sb="2" eb="4">
      <t>キュウフ</t>
    </rPh>
    <phoneticPr fontId="2"/>
  </si>
  <si>
    <t>葬祭給付</t>
    <rPh sb="0" eb="2">
      <t>ソウサイ</t>
    </rPh>
    <rPh sb="2" eb="4">
      <t>キュウフ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</si>
  <si>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</si>
  <si>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加入世帯数</t>
    <rPh sb="0" eb="2">
      <t>カニュウ</t>
    </rPh>
    <rPh sb="2" eb="4">
      <t>セタイ</t>
    </rPh>
    <rPh sb="4" eb="5">
      <t>スウ</t>
    </rPh>
    <phoneticPr fontId="2"/>
  </si>
  <si>
    <t>被保険者数</t>
    <rPh sb="0" eb="1">
      <t>ヒ</t>
    </rPh>
    <rPh sb="1" eb="4">
      <t>ホケンシャ</t>
    </rPh>
    <rPh sb="4" eb="5">
      <t>スウ</t>
    </rPh>
    <phoneticPr fontId="2"/>
  </si>
  <si>
    <t>保育所数</t>
    <rPh sb="0" eb="2">
      <t>ホイク</t>
    </rPh>
    <rPh sb="2" eb="3">
      <t>ジョ</t>
    </rPh>
    <rPh sb="3" eb="4">
      <t>スウ</t>
    </rPh>
    <phoneticPr fontId="2"/>
  </si>
  <si>
    <t>保育士数</t>
    <rPh sb="0" eb="3">
      <t>ホイクシ</t>
    </rPh>
    <rPh sb="3" eb="4">
      <t>スウ</t>
    </rPh>
    <phoneticPr fontId="2"/>
  </si>
  <si>
    <t>入所定員</t>
    <rPh sb="0" eb="2">
      <t>ニュウショ</t>
    </rPh>
    <rPh sb="2" eb="4">
      <t>テイイン</t>
    </rPh>
    <phoneticPr fontId="2"/>
  </si>
  <si>
    <t>入所児童数</t>
    <rPh sb="0" eb="2">
      <t>ニュウショ</t>
    </rPh>
    <rPh sb="2" eb="4">
      <t>ジドウ</t>
    </rPh>
    <rPh sb="4" eb="5">
      <t>スウ</t>
    </rPh>
    <phoneticPr fontId="2"/>
  </si>
  <si>
    <t>3歳未満</t>
    <rPh sb="1" eb="4">
      <t>サイミマン</t>
    </rPh>
    <phoneticPr fontId="2"/>
  </si>
  <si>
    <t>4歳以上</t>
    <rPh sb="1" eb="4">
      <t>サイイジョウ</t>
    </rPh>
    <phoneticPr fontId="2"/>
  </si>
  <si>
    <t>平成21年度</t>
    <rPh sb="0" eb="2">
      <t>ヘイセイ</t>
    </rPh>
    <rPh sb="4" eb="6">
      <t>ネンド</t>
    </rPh>
    <phoneticPr fontId="2"/>
  </si>
  <si>
    <t>4-1 農家数</t>
    <rPh sb="4" eb="6">
      <t>ノウカ</t>
    </rPh>
    <rPh sb="6" eb="7">
      <t>スウ</t>
    </rPh>
    <phoneticPr fontId="2"/>
  </si>
  <si>
    <t>6-1  要支援・要介護者数</t>
    <rPh sb="5" eb="6">
      <t>ヨウ</t>
    </rPh>
    <rPh sb="6" eb="8">
      <t>シエン</t>
    </rPh>
    <rPh sb="9" eb="10">
      <t>ヨウ</t>
    </rPh>
    <rPh sb="10" eb="13">
      <t>カイゴシャ</t>
    </rPh>
    <rPh sb="13" eb="14">
      <t>カズ</t>
    </rPh>
    <phoneticPr fontId="2"/>
  </si>
  <si>
    <t>6-2 生活保護</t>
    <rPh sb="4" eb="6">
      <t>セイカツ</t>
    </rPh>
    <rPh sb="6" eb="8">
      <t>ホゴ</t>
    </rPh>
    <phoneticPr fontId="2"/>
  </si>
  <si>
    <t>6-4  国民健康保険給付状況</t>
    <rPh sb="5" eb="7">
      <t>コクミン</t>
    </rPh>
    <rPh sb="7" eb="9">
      <t>ケンコウ</t>
    </rPh>
    <rPh sb="9" eb="11">
      <t>ホケン</t>
    </rPh>
    <rPh sb="11" eb="13">
      <t>キュウフ</t>
    </rPh>
    <rPh sb="13" eb="15">
      <t>ジョウキョウ</t>
    </rPh>
    <phoneticPr fontId="2"/>
  </si>
  <si>
    <t>6-5 国民健康保険・後期高齢者医療制度加入状況</t>
    <rPh sb="4" eb="6">
      <t>コクミン</t>
    </rPh>
    <rPh sb="6" eb="8">
      <t>ケンコウ</t>
    </rPh>
    <rPh sb="8" eb="10">
      <t>ホケン</t>
    </rPh>
    <rPh sb="11" eb="13">
      <t>コウキ</t>
    </rPh>
    <rPh sb="13" eb="16">
      <t>コウレイシャ</t>
    </rPh>
    <rPh sb="16" eb="18">
      <t>イリョウ</t>
    </rPh>
    <rPh sb="18" eb="20">
      <t>セイド</t>
    </rPh>
    <rPh sb="20" eb="22">
      <t>カニュウ</t>
    </rPh>
    <rPh sb="22" eb="24">
      <t>ジョウキョウ</t>
    </rPh>
    <phoneticPr fontId="2"/>
  </si>
  <si>
    <t>総医療費</t>
    <rPh sb="0" eb="1">
      <t>ソウ</t>
    </rPh>
    <rPh sb="1" eb="4">
      <t>イリョウヒ</t>
    </rPh>
    <phoneticPr fontId="2"/>
  </si>
  <si>
    <t>一人当たり医療費</t>
    <rPh sb="0" eb="2">
      <t>ヒトリ</t>
    </rPh>
    <rPh sb="2" eb="3">
      <t>ア</t>
    </rPh>
    <rPh sb="5" eb="8">
      <t>イリョウヒ</t>
    </rPh>
    <phoneticPr fontId="2"/>
  </si>
  <si>
    <t>（各年度末現在）</t>
    <rPh sb="1" eb="5">
      <t>カクネンドマツ</t>
    </rPh>
    <rPh sb="5" eb="7">
      <t>ゲンザイ</t>
    </rPh>
    <phoneticPr fontId="2"/>
  </si>
  <si>
    <t>行政区域内人口</t>
    <rPh sb="0" eb="2">
      <t>ギョウセイ</t>
    </rPh>
    <rPh sb="2" eb="5">
      <t>クイキナイ</t>
    </rPh>
    <rPh sb="5" eb="7">
      <t>ジンコウ</t>
    </rPh>
    <phoneticPr fontId="2"/>
  </si>
  <si>
    <t>給水人口</t>
    <rPh sb="0" eb="2">
      <t>キュウスイ</t>
    </rPh>
    <rPh sb="2" eb="4">
      <t>ジンコウ</t>
    </rPh>
    <phoneticPr fontId="2"/>
  </si>
  <si>
    <t>給水量
（上水道）</t>
    <rPh sb="0" eb="2">
      <t>キュウスイ</t>
    </rPh>
    <rPh sb="2" eb="3">
      <t>リョウ</t>
    </rPh>
    <rPh sb="5" eb="8">
      <t>ジョウスイドウ</t>
    </rPh>
    <phoneticPr fontId="2"/>
  </si>
  <si>
    <t>普及率
（人口比）</t>
    <rPh sb="0" eb="2">
      <t>フキュウ</t>
    </rPh>
    <rPh sb="2" eb="3">
      <t>リツ</t>
    </rPh>
    <rPh sb="5" eb="8">
      <t>ジンコウヒ</t>
    </rPh>
    <phoneticPr fontId="2"/>
  </si>
  <si>
    <t>千㎥</t>
    <rPh sb="0" eb="1">
      <t>セン</t>
    </rPh>
    <phoneticPr fontId="2"/>
  </si>
  <si>
    <t>平成28年度</t>
    <rPh sb="0" eb="2">
      <t>ヘイセイ</t>
    </rPh>
    <rPh sb="4" eb="6">
      <t>ネンド</t>
    </rPh>
    <phoneticPr fontId="2"/>
  </si>
  <si>
    <t>市街化区域面積</t>
    <rPh sb="0" eb="3">
      <t>シガイカ</t>
    </rPh>
    <rPh sb="3" eb="5">
      <t>クイキ</t>
    </rPh>
    <rPh sb="5" eb="7">
      <t>メンセキ</t>
    </rPh>
    <phoneticPr fontId="2"/>
  </si>
  <si>
    <t>処理区域</t>
    <rPh sb="0" eb="2">
      <t>ショリ</t>
    </rPh>
    <rPh sb="2" eb="4">
      <t>クイキ</t>
    </rPh>
    <phoneticPr fontId="2"/>
  </si>
  <si>
    <t>千人</t>
    <rPh sb="0" eb="2">
      <t>センニン</t>
    </rPh>
    <phoneticPr fontId="2"/>
  </si>
  <si>
    <t>ha</t>
    <phoneticPr fontId="2"/>
  </si>
  <si>
    <t>運輸・鉄道</t>
    <rPh sb="0" eb="2">
      <t>ウンユ</t>
    </rPh>
    <rPh sb="3" eb="5">
      <t>テツドウ</t>
    </rPh>
    <phoneticPr fontId="2"/>
  </si>
  <si>
    <t>合計（年間）</t>
    <rPh sb="0" eb="2">
      <t>ゴウケイ</t>
    </rPh>
    <rPh sb="3" eb="5">
      <t>ネンカン</t>
    </rPh>
    <phoneticPr fontId="2"/>
  </si>
  <si>
    <t>定期外乗車人員</t>
    <rPh sb="0" eb="2">
      <t>テイキ</t>
    </rPh>
    <rPh sb="2" eb="3">
      <t>ガイ</t>
    </rPh>
    <rPh sb="3" eb="5">
      <t>ジョウシャ</t>
    </rPh>
    <rPh sb="5" eb="7">
      <t>ジンイン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</si>
  <si>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</si>
  <si>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</si>
  <si>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環境衛生・消防・救急</t>
    <phoneticPr fontId="2"/>
  </si>
  <si>
    <t>年度別</t>
    <rPh sb="0" eb="2">
      <t>ネンド</t>
    </rPh>
    <rPh sb="2" eb="3">
      <t>ベツ</t>
    </rPh>
    <phoneticPr fontId="12"/>
  </si>
  <si>
    <t>処理人口</t>
    <rPh sb="0" eb="2">
      <t>ショリ</t>
    </rPh>
    <rPh sb="2" eb="4">
      <t>ジンコウ</t>
    </rPh>
    <phoneticPr fontId="12"/>
  </si>
  <si>
    <t>年間総処理量（町民分）</t>
    <rPh sb="0" eb="2">
      <t>ネンカン</t>
    </rPh>
    <rPh sb="2" eb="3">
      <t>ソウ</t>
    </rPh>
    <rPh sb="3" eb="5">
      <t>ショリ</t>
    </rPh>
    <rPh sb="5" eb="6">
      <t>リョウ</t>
    </rPh>
    <rPh sb="7" eb="9">
      <t>チョウミン</t>
    </rPh>
    <rPh sb="9" eb="10">
      <t>ブン</t>
    </rPh>
    <phoneticPr fontId="12"/>
  </si>
  <si>
    <t>年　間　処　理　量</t>
    <rPh sb="0" eb="1">
      <t>トシ</t>
    </rPh>
    <rPh sb="2" eb="3">
      <t>カン</t>
    </rPh>
    <rPh sb="4" eb="5">
      <t>トコロ</t>
    </rPh>
    <rPh sb="6" eb="7">
      <t>リ</t>
    </rPh>
    <rPh sb="8" eb="9">
      <t>リョウ</t>
    </rPh>
    <phoneticPr fontId="12"/>
  </si>
  <si>
    <t>事業系ごみ
(もえるごみ)</t>
    <rPh sb="0" eb="2">
      <t>ジギョウ</t>
    </rPh>
    <rPh sb="2" eb="3">
      <t>ケイ</t>
    </rPh>
    <phoneticPr fontId="12"/>
  </si>
  <si>
    <t>もえるごみ</t>
    <phoneticPr fontId="12"/>
  </si>
  <si>
    <t>もえないごみ</t>
    <phoneticPr fontId="12"/>
  </si>
  <si>
    <t>粗大ごみ</t>
    <rPh sb="0" eb="2">
      <t>ソダイ</t>
    </rPh>
    <phoneticPr fontId="12"/>
  </si>
  <si>
    <t>資源(うち剪定枝)</t>
    <rPh sb="0" eb="2">
      <t>シゲン</t>
    </rPh>
    <rPh sb="5" eb="7">
      <t>センテイ</t>
    </rPh>
    <rPh sb="7" eb="8">
      <t>エダ</t>
    </rPh>
    <phoneticPr fontId="12"/>
  </si>
  <si>
    <t>資源集団回収</t>
    <rPh sb="0" eb="2">
      <t>シゲン</t>
    </rPh>
    <rPh sb="2" eb="4">
      <t>シュウダン</t>
    </rPh>
    <rPh sb="4" eb="6">
      <t>カイシュウ</t>
    </rPh>
    <phoneticPr fontId="12"/>
  </si>
  <si>
    <t>人</t>
    <rPh sb="0" eb="1">
      <t>ニン</t>
    </rPh>
    <phoneticPr fontId="12"/>
  </si>
  <si>
    <t>t</t>
    <phoneticPr fontId="12"/>
  </si>
  <si>
    <t>平成27年度</t>
    <rPh sb="0" eb="2">
      <t>ヘイセイ</t>
    </rPh>
    <rPh sb="4" eb="5">
      <t>ネン</t>
    </rPh>
    <rPh sb="5" eb="6">
      <t>ド</t>
    </rPh>
    <phoneticPr fontId="12"/>
  </si>
  <si>
    <t>1,309(202)</t>
    <phoneticPr fontId="12"/>
  </si>
  <si>
    <t>処　理　人　口</t>
    <rPh sb="0" eb="1">
      <t>トコロ</t>
    </rPh>
    <rPh sb="2" eb="3">
      <t>リ</t>
    </rPh>
    <rPh sb="4" eb="5">
      <t>ジン</t>
    </rPh>
    <rPh sb="6" eb="7">
      <t>クチ</t>
    </rPh>
    <phoneticPr fontId="12"/>
  </si>
  <si>
    <t>処　理　量</t>
    <rPh sb="0" eb="1">
      <t>トコロ</t>
    </rPh>
    <rPh sb="2" eb="3">
      <t>リ</t>
    </rPh>
    <rPh sb="4" eb="5">
      <t>リョウ</t>
    </rPh>
    <phoneticPr fontId="12"/>
  </si>
  <si>
    <t>総　 数</t>
    <rPh sb="0" eb="1">
      <t>フサ</t>
    </rPh>
    <rPh sb="3" eb="4">
      <t>カズ</t>
    </rPh>
    <phoneticPr fontId="12"/>
  </si>
  <si>
    <t>汲み取り</t>
    <rPh sb="0" eb="1">
      <t>ク</t>
    </rPh>
    <rPh sb="2" eb="3">
      <t>ト</t>
    </rPh>
    <phoneticPr fontId="12"/>
  </si>
  <si>
    <t>水　　洗</t>
    <rPh sb="0" eb="1">
      <t>ミズ</t>
    </rPh>
    <rPh sb="3" eb="4">
      <t>ススグ</t>
    </rPh>
    <phoneticPr fontId="12"/>
  </si>
  <si>
    <t>処理施設</t>
    <rPh sb="0" eb="2">
      <t>ショリ</t>
    </rPh>
    <rPh sb="2" eb="4">
      <t>シセツ</t>
    </rPh>
    <phoneticPr fontId="12"/>
  </si>
  <si>
    <t>浄化槽</t>
    <rPh sb="0" eb="3">
      <t>ジョウカソウ</t>
    </rPh>
    <phoneticPr fontId="12"/>
  </si>
  <si>
    <t>下水道</t>
    <rPh sb="0" eb="3">
      <t>ゲスイドウ</t>
    </rPh>
    <phoneticPr fontId="12"/>
  </si>
  <si>
    <t>浄化槽汚泥</t>
    <rPh sb="0" eb="3">
      <t>ジョウカソウ</t>
    </rPh>
    <rPh sb="3" eb="5">
      <t>オデイ</t>
    </rPh>
    <phoneticPr fontId="12"/>
  </si>
  <si>
    <t>kl</t>
    <phoneticPr fontId="12"/>
  </si>
  <si>
    <t>発生件数</t>
    <rPh sb="0" eb="2">
      <t>ハッセイ</t>
    </rPh>
    <rPh sb="2" eb="4">
      <t>ケンスウ</t>
    </rPh>
    <phoneticPr fontId="12"/>
  </si>
  <si>
    <t>死傷者</t>
    <rPh sb="0" eb="3">
      <t>シショウシャ</t>
    </rPh>
    <phoneticPr fontId="12"/>
  </si>
  <si>
    <t>り　災</t>
    <rPh sb="2" eb="3">
      <t>サイ</t>
    </rPh>
    <phoneticPr fontId="12"/>
  </si>
  <si>
    <t>総　数</t>
    <rPh sb="0" eb="1">
      <t>フサ</t>
    </rPh>
    <rPh sb="2" eb="3">
      <t>カズ</t>
    </rPh>
    <phoneticPr fontId="12"/>
  </si>
  <si>
    <t>建物</t>
    <rPh sb="0" eb="2">
      <t>タテモノ</t>
    </rPh>
    <phoneticPr fontId="12"/>
  </si>
  <si>
    <t>車両</t>
    <rPh sb="0" eb="2">
      <t>シャリョウ</t>
    </rPh>
    <phoneticPr fontId="12"/>
  </si>
  <si>
    <t>その他</t>
    <rPh sb="2" eb="3">
      <t>タ</t>
    </rPh>
    <phoneticPr fontId="12"/>
  </si>
  <si>
    <t>建物以外</t>
    <rPh sb="0" eb="2">
      <t>タテモノ</t>
    </rPh>
    <rPh sb="2" eb="4">
      <t>イガイ</t>
    </rPh>
    <phoneticPr fontId="12"/>
  </si>
  <si>
    <t>死者</t>
    <rPh sb="0" eb="2">
      <t>シシャ</t>
    </rPh>
    <phoneticPr fontId="12"/>
  </si>
  <si>
    <t>負傷者</t>
    <rPh sb="0" eb="3">
      <t>フショウシャ</t>
    </rPh>
    <phoneticPr fontId="12"/>
  </si>
  <si>
    <t>世帯</t>
    <rPh sb="0" eb="2">
      <t>セタイ</t>
    </rPh>
    <phoneticPr fontId="12"/>
  </si>
  <si>
    <t>人員</t>
    <rPh sb="0" eb="2">
      <t>ジンイン</t>
    </rPh>
    <phoneticPr fontId="12"/>
  </si>
  <si>
    <t>件</t>
    <rPh sb="0" eb="1">
      <t>ケン</t>
    </rPh>
    <phoneticPr fontId="12"/>
  </si>
  <si>
    <t>火災</t>
    <rPh sb="0" eb="2">
      <t>カサイ</t>
    </rPh>
    <phoneticPr fontId="12"/>
  </si>
  <si>
    <t>自然災害</t>
    <rPh sb="0" eb="2">
      <t>シゼン</t>
    </rPh>
    <rPh sb="2" eb="4">
      <t>サイガイ</t>
    </rPh>
    <phoneticPr fontId="12"/>
  </si>
  <si>
    <t>水難</t>
    <rPh sb="0" eb="2">
      <t>スイナン</t>
    </rPh>
    <phoneticPr fontId="12"/>
  </si>
  <si>
    <t>交通事故</t>
    <rPh sb="0" eb="2">
      <t>コウツウ</t>
    </rPh>
    <rPh sb="2" eb="4">
      <t>ジコ</t>
    </rPh>
    <phoneticPr fontId="12"/>
  </si>
  <si>
    <t>労働災害</t>
    <rPh sb="0" eb="2">
      <t>ロウドウ</t>
    </rPh>
    <rPh sb="2" eb="4">
      <t>サイガイ</t>
    </rPh>
    <phoneticPr fontId="12"/>
  </si>
  <si>
    <t>運動競技</t>
    <rPh sb="0" eb="2">
      <t>ウンドウ</t>
    </rPh>
    <rPh sb="2" eb="4">
      <t>キョウギ</t>
    </rPh>
    <phoneticPr fontId="12"/>
  </si>
  <si>
    <t>一般負傷</t>
    <rPh sb="0" eb="2">
      <t>イッパン</t>
    </rPh>
    <rPh sb="2" eb="4">
      <t>フショウ</t>
    </rPh>
    <phoneticPr fontId="12"/>
  </si>
  <si>
    <t>加害</t>
    <rPh sb="0" eb="2">
      <t>カガイ</t>
    </rPh>
    <phoneticPr fontId="12"/>
  </si>
  <si>
    <t>自損行為</t>
    <rPh sb="0" eb="2">
      <t>ジソン</t>
    </rPh>
    <rPh sb="2" eb="4">
      <t>コウイ</t>
    </rPh>
    <phoneticPr fontId="12"/>
  </si>
  <si>
    <t>急病</t>
    <rPh sb="0" eb="2">
      <t>キュウビョウ</t>
    </rPh>
    <phoneticPr fontId="12"/>
  </si>
  <si>
    <t>　</t>
    <phoneticPr fontId="2"/>
  </si>
  <si>
    <t>（各年5月1日現在）</t>
    <phoneticPr fontId="12"/>
  </si>
  <si>
    <t>年　別</t>
    <phoneticPr fontId="12"/>
  </si>
  <si>
    <t>園　数</t>
    <rPh sb="0" eb="1">
      <t>エン</t>
    </rPh>
    <rPh sb="2" eb="3">
      <t>スウ</t>
    </rPh>
    <phoneticPr fontId="12"/>
  </si>
  <si>
    <t>学級数</t>
    <rPh sb="0" eb="2">
      <t>ガッキュウ</t>
    </rPh>
    <rPh sb="2" eb="3">
      <t>スウ</t>
    </rPh>
    <phoneticPr fontId="12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</si>
  <si>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12"/>
  </si>
  <si>
    <t>園児数</t>
    <rPh sb="0" eb="1">
      <t>エン</t>
    </rPh>
    <rPh sb="1" eb="2">
      <t>ジ</t>
    </rPh>
    <rPh sb="2" eb="3">
      <t>カズ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</si>
  <si>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</si>
  <si>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</si>
  <si>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校</t>
    <rPh sb="0" eb="1">
      <t>コウ</t>
    </rPh>
    <phoneticPr fontId="12"/>
  </si>
  <si>
    <t>級</t>
    <rPh sb="0" eb="1">
      <t>キュウ</t>
    </rPh>
    <phoneticPr fontId="12"/>
  </si>
  <si>
    <t>人</t>
    <rPh sb="0" eb="1">
      <t>ヒト</t>
    </rPh>
    <phoneticPr fontId="12"/>
  </si>
  <si>
    <t>－</t>
  </si>
  <si>
    <t>平成25年</t>
    <rPh sb="0" eb="2">
      <t>ヘイセイ</t>
    </rPh>
    <rPh sb="4" eb="5">
      <t>ネン</t>
    </rPh>
    <phoneticPr fontId="12"/>
  </si>
  <si>
    <t>平成26年</t>
    <rPh sb="0" eb="2">
      <t>ヘイセイ</t>
    </rPh>
    <rPh sb="4" eb="5">
      <t>ネン</t>
    </rPh>
    <phoneticPr fontId="12"/>
  </si>
  <si>
    <t>平成27年</t>
    <rPh sb="0" eb="2">
      <t>ヘイセイ</t>
    </rPh>
    <rPh sb="4" eb="5">
      <t>ネン</t>
    </rPh>
    <phoneticPr fontId="12"/>
  </si>
  <si>
    <t>平成28年</t>
    <rPh sb="0" eb="2">
      <t>ヘイセイ</t>
    </rPh>
    <rPh sb="4" eb="5">
      <t>ネン</t>
    </rPh>
    <phoneticPr fontId="12"/>
  </si>
  <si>
    <t>学校数</t>
    <rPh sb="0" eb="2">
      <t>ガッコウ</t>
    </rPh>
    <rPh sb="2" eb="3">
      <t>スウ</t>
    </rPh>
    <phoneticPr fontId="12"/>
  </si>
  <si>
    <t>児童数</t>
    <rPh sb="0" eb="2">
      <t>ジドウ</t>
    </rPh>
    <rPh sb="2" eb="3">
      <t>スウ</t>
    </rPh>
    <phoneticPr fontId="12"/>
  </si>
  <si>
    <t>生徒数</t>
    <rPh sb="0" eb="3">
      <t>セイトスウ</t>
    </rPh>
    <phoneticPr fontId="12"/>
  </si>
  <si>
    <t>出典：学校基本調査</t>
    <rPh sb="0" eb="2">
      <t>シュッテン</t>
    </rPh>
    <rPh sb="3" eb="5">
      <t>ガッコウ</t>
    </rPh>
    <rPh sb="5" eb="7">
      <t>キホン</t>
    </rPh>
    <rPh sb="7" eb="9">
      <t>チョウサ</t>
    </rPh>
    <phoneticPr fontId="12"/>
  </si>
  <si>
    <t>　①幼稚園　－公立のみ－</t>
    <rPh sb="2" eb="5">
      <t>ヨウチエン</t>
    </rPh>
    <rPh sb="7" eb="9">
      <t>コウリツ</t>
    </rPh>
    <phoneticPr fontId="12"/>
  </si>
  <si>
    <t>　②小学校　－公立のみ－</t>
    <rPh sb="2" eb="5">
      <t>ショウガッコウ</t>
    </rPh>
    <rPh sb="7" eb="9">
      <t>コウリツ</t>
    </rPh>
    <phoneticPr fontId="12"/>
  </si>
  <si>
    <t>　③中学校　－公立のみ－</t>
    <rPh sb="2" eb="5">
      <t>チュウガッコウ</t>
    </rPh>
    <rPh sb="7" eb="9">
      <t>コウリツ</t>
    </rPh>
    <phoneticPr fontId="12"/>
  </si>
  <si>
    <t>４歳児</t>
    <rPh sb="1" eb="3">
      <t>サイジ</t>
    </rPh>
    <phoneticPr fontId="12"/>
  </si>
  <si>
    <t>５歳児</t>
    <rPh sb="1" eb="3">
      <t>サイジ</t>
    </rPh>
    <phoneticPr fontId="12"/>
  </si>
  <si>
    <t>計</t>
    <rPh sb="0" eb="1">
      <t>ケイ</t>
    </rPh>
    <phoneticPr fontId="12"/>
  </si>
  <si>
    <t>１学年</t>
    <rPh sb="1" eb="3">
      <t>ガクネン</t>
    </rPh>
    <phoneticPr fontId="12"/>
  </si>
  <si>
    <t>２学年</t>
    <rPh sb="1" eb="3">
      <t>ガクネン</t>
    </rPh>
    <phoneticPr fontId="12"/>
  </si>
  <si>
    <t>３学年</t>
    <rPh sb="1" eb="3">
      <t>ガクネン</t>
    </rPh>
    <phoneticPr fontId="12"/>
  </si>
  <si>
    <t>４学年</t>
    <rPh sb="1" eb="3">
      <t>ガクネン</t>
    </rPh>
    <phoneticPr fontId="12"/>
  </si>
  <si>
    <t>５学年</t>
    <rPh sb="1" eb="3">
      <t>ガクネン</t>
    </rPh>
    <phoneticPr fontId="12"/>
  </si>
  <si>
    <t>６学年</t>
    <rPh sb="1" eb="3">
      <t>ガクネン</t>
    </rPh>
    <phoneticPr fontId="12"/>
  </si>
  <si>
    <t>　①幼稚園</t>
    <rPh sb="2" eb="5">
      <t>ヨウチエン</t>
    </rPh>
    <phoneticPr fontId="12"/>
  </si>
  <si>
    <t>　②小学校</t>
    <rPh sb="2" eb="5">
      <t>ショウガッコウ</t>
    </rPh>
    <phoneticPr fontId="12"/>
  </si>
  <si>
    <t>　③中学校</t>
    <rPh sb="2" eb="5">
      <t>チュウガッコウ</t>
    </rPh>
    <phoneticPr fontId="12"/>
  </si>
  <si>
    <t>観光</t>
    <rPh sb="0" eb="2">
      <t>カンコウ</t>
    </rPh>
    <phoneticPr fontId="2"/>
  </si>
  <si>
    <t>宿泊客数</t>
    <rPh sb="0" eb="3">
      <t>シュクハクキャク</t>
    </rPh>
    <rPh sb="3" eb="4">
      <t>スウ</t>
    </rPh>
    <phoneticPr fontId="2"/>
  </si>
  <si>
    <t>日帰り客数</t>
    <rPh sb="0" eb="2">
      <t>ヒガエ</t>
    </rPh>
    <rPh sb="3" eb="5">
      <t>キャクスウ</t>
    </rPh>
    <phoneticPr fontId="2"/>
  </si>
  <si>
    <t>平成17年度</t>
    <rPh sb="0" eb="2">
      <t>ヘイセイ</t>
    </rPh>
    <rPh sb="4" eb="6">
      <t>ネンド</t>
    </rPh>
    <phoneticPr fontId="2"/>
  </si>
  <si>
    <t>平成11年</t>
    <rPh sb="0" eb="2">
      <t>ヘイセイ</t>
    </rPh>
    <rPh sb="4" eb="5">
      <t>ネン</t>
    </rPh>
    <phoneticPr fontId="2"/>
  </si>
  <si>
    <t>卸売計</t>
    <rPh sb="0" eb="2">
      <t>オロシウリ</t>
    </rPh>
    <rPh sb="2" eb="3">
      <t>ケイ</t>
    </rPh>
    <phoneticPr fontId="2"/>
  </si>
  <si>
    <t>小売計</t>
    <rPh sb="0" eb="2">
      <t>コウリ</t>
    </rPh>
    <rPh sb="2" eb="3">
      <t>ケイ</t>
    </rPh>
    <phoneticPr fontId="2"/>
  </si>
  <si>
    <t>百万円</t>
    <rPh sb="0" eb="3">
      <t>ヒャクマンエン</t>
    </rPh>
    <phoneticPr fontId="2"/>
  </si>
  <si>
    <t>百万円</t>
    <rPh sb="0" eb="2">
      <t>ヒャクマン</t>
    </rPh>
    <rPh sb="2" eb="3">
      <t>エン</t>
    </rPh>
    <phoneticPr fontId="2"/>
  </si>
  <si>
    <t>（7月1日）</t>
    <rPh sb="2" eb="3">
      <t>ガツ</t>
    </rPh>
    <rPh sb="4" eb="5">
      <t>ニチ</t>
    </rPh>
    <phoneticPr fontId="2"/>
  </si>
  <si>
    <t>（2月1日）</t>
    <rPh sb="2" eb="3">
      <t>ガツ</t>
    </rPh>
    <rPh sb="4" eb="5">
      <t>ニチ</t>
    </rPh>
    <phoneticPr fontId="2"/>
  </si>
  <si>
    <t>（10月1日）</t>
    <rPh sb="3" eb="4">
      <t>ガツ</t>
    </rPh>
    <rPh sb="5" eb="6">
      <t>ニチ</t>
    </rPh>
    <phoneticPr fontId="2"/>
  </si>
  <si>
    <t>3-4 年間販売額等</t>
    <rPh sb="4" eb="6">
      <t>ネンカン</t>
    </rPh>
    <rPh sb="6" eb="8">
      <t>ハンバイ</t>
    </rPh>
    <rPh sb="8" eb="9">
      <t>ガク</t>
    </rPh>
    <rPh sb="9" eb="10">
      <t>ナド</t>
    </rPh>
    <phoneticPr fontId="2"/>
  </si>
  <si>
    <t>出典：農林業経営体調査（農林業センサス）神奈川県結果報告</t>
    <rPh sb="0" eb="2">
      <t>シュッテン</t>
    </rPh>
    <rPh sb="3" eb="6">
      <t>ノウリンギョウ</t>
    </rPh>
    <rPh sb="6" eb="8">
      <t>ケイエイ</t>
    </rPh>
    <rPh sb="8" eb="9">
      <t>タイ</t>
    </rPh>
    <rPh sb="9" eb="11">
      <t>チョウサ</t>
    </rPh>
    <rPh sb="20" eb="24">
      <t>カナガワケン</t>
    </rPh>
    <rPh sb="24" eb="26">
      <t>ケッカ</t>
    </rPh>
    <rPh sb="26" eb="28">
      <t>ホウコク</t>
    </rPh>
    <phoneticPr fontId="2"/>
  </si>
  <si>
    <t>平成28年度</t>
    <rPh sb="0" eb="2">
      <t>ヘイセイ</t>
    </rPh>
    <rPh sb="4" eb="5">
      <t>ネン</t>
    </rPh>
    <rPh sb="5" eb="6">
      <t>ド</t>
    </rPh>
    <phoneticPr fontId="12"/>
  </si>
  <si>
    <t>平成29年</t>
    <rPh sb="0" eb="2">
      <t>ヘイセイ</t>
    </rPh>
    <rPh sb="4" eb="5">
      <t>ネン</t>
    </rPh>
    <phoneticPr fontId="12"/>
  </si>
  <si>
    <t>一般会計</t>
    <rPh sb="0" eb="2">
      <t>イッパン</t>
    </rPh>
    <rPh sb="2" eb="4">
      <t>カイケイ</t>
    </rPh>
    <phoneticPr fontId="2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</si>
  <si>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2"/>
  </si>
  <si>
    <t>下水道事業特別会計</t>
    <rPh sb="0" eb="3">
      <t>ゲスイドウ</t>
    </rPh>
    <rPh sb="3" eb="5">
      <t>ジギョウ</t>
    </rPh>
    <rPh sb="5" eb="7">
      <t>トクベツ</t>
    </rPh>
    <rPh sb="7" eb="9">
      <t>カイケイ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</si>
  <si>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</si>
  <si>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</si>
  <si>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介護保険事業特別会計</t>
    <rPh sb="0" eb="2">
      <t>カイゴ</t>
    </rPh>
    <rPh sb="2" eb="4">
      <t>ホケン</t>
    </rPh>
    <rPh sb="4" eb="6">
      <t>ジギョウ</t>
    </rPh>
    <rPh sb="6" eb="8">
      <t>トクベツ</t>
    </rPh>
    <rPh sb="8" eb="10">
      <t>カイケイ</t>
    </rPh>
    <phoneticPr fontId="2"/>
  </si>
  <si>
    <t>給食事業特別会計</t>
    <rPh sb="0" eb="2">
      <t>キュウショク</t>
    </rPh>
    <rPh sb="2" eb="4">
      <t>ジギョウ</t>
    </rPh>
    <rPh sb="4" eb="6">
      <t>トクベツ</t>
    </rPh>
    <rPh sb="6" eb="8">
      <t>カイケイ</t>
    </rPh>
    <phoneticPr fontId="2"/>
  </si>
  <si>
    <t>後期高齢者医療事業特別会計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トクベツ</t>
    </rPh>
    <rPh sb="11" eb="13">
      <t>カイケイ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</si>
  <si>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</si>
  <si>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>会計名</t>
    <rPh sb="0" eb="2">
      <t>カイケイ</t>
    </rPh>
    <rPh sb="2" eb="3">
      <t>メイ</t>
    </rPh>
    <phoneticPr fontId="2"/>
  </si>
  <si>
    <t>歳入総額</t>
    <rPh sb="0" eb="2">
      <t>サイニュウ</t>
    </rPh>
    <rPh sb="2" eb="4">
      <t>ソウガク</t>
    </rPh>
    <phoneticPr fontId="2"/>
  </si>
  <si>
    <t>特別会計</t>
    <rPh sb="0" eb="2">
      <t>トクベツ</t>
    </rPh>
    <rPh sb="2" eb="4">
      <t>カイケイ</t>
    </rPh>
    <phoneticPr fontId="2"/>
  </si>
  <si>
    <t>科目</t>
    <rPh sb="0" eb="2">
      <t>カモク</t>
    </rPh>
    <phoneticPr fontId="2"/>
  </si>
  <si>
    <t>町税</t>
    <rPh sb="0" eb="2">
      <t>チョウゼイ</t>
    </rPh>
    <phoneticPr fontId="2"/>
  </si>
  <si>
    <t>固定資産税</t>
    <rPh sb="0" eb="2">
      <t>コテイ</t>
    </rPh>
    <rPh sb="2" eb="5">
      <t>シサンゼイ</t>
    </rPh>
    <phoneticPr fontId="2"/>
  </si>
  <si>
    <t>町民税</t>
    <rPh sb="0" eb="2">
      <t>チョウミン</t>
    </rPh>
    <rPh sb="2" eb="3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</si>
  <si>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</si>
  <si>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たばこ税</t>
    <rPh sb="3" eb="4">
      <t>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</si>
  <si>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</si>
  <si>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</si>
  <si>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</si>
  <si>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</si>
  <si>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</si>
  <si>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</si>
  <si>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</si>
  <si>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</si>
  <si>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</si>
  <si>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</si>
  <si>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</si>
  <si>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</si>
  <si>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</si>
  <si>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</si>
  <si>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</si>
  <si>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</si>
  <si>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</si>
  <si>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</si>
  <si>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町債</t>
    <rPh sb="0" eb="2">
      <t>チョウサイ</t>
    </rPh>
    <phoneticPr fontId="2"/>
  </si>
  <si>
    <t>決算額</t>
    <rPh sb="0" eb="2">
      <t>ケッサン</t>
    </rPh>
    <rPh sb="2" eb="3">
      <t>ガク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</si>
  <si>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</si>
  <si>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</si>
  <si>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</si>
  <si>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</si>
  <si>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</si>
  <si>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</si>
  <si>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</si>
  <si>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</si>
  <si>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3">
      <t>コウサイヒ</t>
    </rPh>
    <phoneticPr fontId="2"/>
  </si>
  <si>
    <t>諸支出金</t>
    <rPh sb="0" eb="1">
      <t>ショ</t>
    </rPh>
    <rPh sb="1" eb="4">
      <t>シシュツキン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</si>
  <si>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</si>
  <si>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</si>
  <si>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</si>
  <si>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</si>
  <si>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</si>
  <si>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</si>
  <si>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積立金</t>
    <rPh sb="0" eb="2">
      <t>ツミタテ</t>
    </rPh>
    <rPh sb="2" eb="3">
      <t>キン</t>
    </rPh>
    <phoneticPr fontId="2"/>
  </si>
  <si>
    <t>投資及び支出金・貸付金</t>
    <rPh sb="0" eb="2">
      <t>トウシ</t>
    </rPh>
    <rPh sb="2" eb="3">
      <t>オヨ</t>
    </rPh>
    <rPh sb="4" eb="7">
      <t>シシュツキン</t>
    </rPh>
    <rPh sb="8" eb="10">
      <t>カシツケ</t>
    </rPh>
    <rPh sb="10" eb="11">
      <t>キン</t>
    </rPh>
    <phoneticPr fontId="2"/>
  </si>
  <si>
    <t>繰出金</t>
    <rPh sb="0" eb="1">
      <t>ク</t>
    </rPh>
    <rPh sb="1" eb="2">
      <t>ダ</t>
    </rPh>
    <rPh sb="2" eb="3">
      <t>キン</t>
    </rPh>
    <phoneticPr fontId="2"/>
  </si>
  <si>
    <t>投資的経費</t>
    <rPh sb="0" eb="3">
      <t>トウシテキ</t>
    </rPh>
    <rPh sb="3" eb="5">
      <t>ケイヒ</t>
    </rPh>
    <phoneticPr fontId="2"/>
  </si>
  <si>
    <t>衛生費</t>
    <rPh sb="0" eb="2">
      <t>エイセイ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</si>
  <si>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</si>
  <si>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9-1  ごみ処理状況</t>
    <rPh sb="7" eb="9">
      <t>ショリ</t>
    </rPh>
    <rPh sb="9" eb="11">
      <t>ジョウキョウ</t>
    </rPh>
    <phoneticPr fontId="12"/>
  </si>
  <si>
    <t>9-2  し尿処理状況</t>
    <rPh sb="6" eb="7">
      <t>ニョウ</t>
    </rPh>
    <rPh sb="7" eb="9">
      <t>ショリ</t>
    </rPh>
    <rPh sb="9" eb="11">
      <t>ジョウキョウ</t>
    </rPh>
    <phoneticPr fontId="12"/>
  </si>
  <si>
    <t xml:space="preserve"> 10　教育</t>
    <rPh sb="4" eb="6">
      <t>キョウイク</t>
    </rPh>
    <phoneticPr fontId="2"/>
  </si>
  <si>
    <t>10-1 学校等の概況</t>
    <rPh sb="5" eb="7">
      <t>ガッコウ</t>
    </rPh>
    <rPh sb="7" eb="8">
      <t>トウ</t>
    </rPh>
    <rPh sb="9" eb="11">
      <t>ガイキョウ</t>
    </rPh>
    <phoneticPr fontId="12"/>
  </si>
  <si>
    <t>10-2  学年別園児・児童・生徒数</t>
    <rPh sb="6" eb="9">
      <t>ガクネンベツ</t>
    </rPh>
    <rPh sb="9" eb="11">
      <t>エンジ</t>
    </rPh>
    <rPh sb="12" eb="13">
      <t>ジ</t>
    </rPh>
    <rPh sb="13" eb="14">
      <t>ドウ</t>
    </rPh>
    <rPh sb="15" eb="17">
      <t>セイト</t>
    </rPh>
    <rPh sb="17" eb="18">
      <t>スウ</t>
    </rPh>
    <phoneticPr fontId="12"/>
  </si>
  <si>
    <t>11-1 観光客数</t>
    <rPh sb="5" eb="8">
      <t>カンコウキャク</t>
    </rPh>
    <rPh sb="8" eb="9">
      <t>スウ</t>
    </rPh>
    <phoneticPr fontId="2"/>
  </si>
  <si>
    <t>被保険者数</t>
    <phoneticPr fontId="2"/>
  </si>
  <si>
    <t>（月平均値）</t>
    <rPh sb="1" eb="2">
      <t>ツキ</t>
    </rPh>
    <rPh sb="2" eb="5">
      <t>ヘイキンチ</t>
    </rPh>
    <phoneticPr fontId="2"/>
  </si>
  <si>
    <t>出典：神奈川県市町村税財政データ集</t>
    <rPh sb="0" eb="2">
      <t>シュッテン</t>
    </rPh>
    <rPh sb="3" eb="7">
      <t>カナガワケン</t>
    </rPh>
    <rPh sb="7" eb="10">
      <t>シチョウソン</t>
    </rPh>
    <rPh sb="10" eb="11">
      <t>ゼイ</t>
    </rPh>
    <rPh sb="11" eb="13">
      <t>ザイセイ</t>
    </rPh>
    <rPh sb="16" eb="17">
      <t>シュウ</t>
    </rPh>
    <phoneticPr fontId="2"/>
  </si>
  <si>
    <t>人口集中地区
（ＤＩＤ）</t>
    <rPh sb="0" eb="2">
      <t>ジンコウ</t>
    </rPh>
    <rPh sb="2" eb="4">
      <t>シュウチュウ</t>
    </rPh>
    <rPh sb="4" eb="6">
      <t>チク</t>
    </rPh>
    <phoneticPr fontId="2"/>
  </si>
  <si>
    <t>昭和25年</t>
    <rPh sb="0" eb="2">
      <t>ショウワ</t>
    </rPh>
    <rPh sb="4" eb="5">
      <t>ネン</t>
    </rPh>
    <phoneticPr fontId="2"/>
  </si>
  <si>
    <t>1,287(227)</t>
    <phoneticPr fontId="2"/>
  </si>
  <si>
    <t>注１）　兼業農家もあるため、類別作付農家数の合計と作付実農家数は一致しない。</t>
    <rPh sb="0" eb="1">
      <t>チュウ</t>
    </rPh>
    <rPh sb="4" eb="6">
      <t>ケンギョウ</t>
    </rPh>
    <rPh sb="6" eb="8">
      <t>ノウカ</t>
    </rPh>
    <rPh sb="14" eb="16">
      <t>ルイベツ</t>
    </rPh>
    <rPh sb="16" eb="18">
      <t>サクツケ</t>
    </rPh>
    <rPh sb="18" eb="20">
      <t>ノウカ</t>
    </rPh>
    <rPh sb="20" eb="21">
      <t>スウ</t>
    </rPh>
    <rPh sb="22" eb="24">
      <t>ゴウケイ</t>
    </rPh>
    <rPh sb="25" eb="27">
      <t>サクツケ</t>
    </rPh>
    <rPh sb="27" eb="28">
      <t>ジツ</t>
    </rPh>
    <rPh sb="28" eb="30">
      <t>ノウカ</t>
    </rPh>
    <rPh sb="30" eb="31">
      <t>スウ</t>
    </rPh>
    <rPh sb="32" eb="34">
      <t>イッチ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</si>
  <si>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</si>
  <si>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</si>
  <si>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</si>
  <si>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</si>
  <si>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</si>
  <si>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③ 昼夜間人口比率</t>
    <rPh sb="2" eb="3">
      <t>ヒル</t>
    </rPh>
    <rPh sb="3" eb="5">
      <t>ヤカン</t>
    </rPh>
    <rPh sb="5" eb="7">
      <t>ジンコウ</t>
    </rPh>
    <rPh sb="7" eb="9">
      <t>ヒリツ</t>
    </rPh>
    <phoneticPr fontId="2"/>
  </si>
  <si>
    <t>流出人口</t>
    <rPh sb="0" eb="2">
      <t>リュウシュツ</t>
    </rPh>
    <rPh sb="2" eb="4">
      <t>ジンコウ</t>
    </rPh>
    <phoneticPr fontId="1"/>
  </si>
  <si>
    <t>%</t>
    <phoneticPr fontId="2"/>
  </si>
  <si>
    <t>②経年比較（開成町）</t>
    <rPh sb="3" eb="5">
      <t>ヒカク</t>
    </rPh>
    <rPh sb="6" eb="9">
      <t>カ</t>
    </rPh>
    <phoneticPr fontId="2"/>
  </si>
  <si>
    <t>①近隣自治体等との比較</t>
    <rPh sb="1" eb="3">
      <t>キンリン</t>
    </rPh>
    <rPh sb="3" eb="6">
      <t>ジチタイ</t>
    </rPh>
    <rPh sb="6" eb="7">
      <t>ナド</t>
    </rPh>
    <rPh sb="9" eb="11">
      <t>ヒカク</t>
    </rPh>
    <phoneticPr fontId="2"/>
  </si>
  <si>
    <t>流入人口</t>
    <rPh sb="0" eb="4">
      <t>リュウニュウジンコウ</t>
    </rPh>
    <phoneticPr fontId="2"/>
  </si>
  <si>
    <t>12 財政</t>
    <rPh sb="3" eb="5">
      <t>ザイセイ</t>
    </rPh>
    <phoneticPr fontId="2"/>
  </si>
  <si>
    <t>　12-1 会計別歳入・歳出決算額</t>
    <rPh sb="6" eb="8">
      <t>カイケイ</t>
    </rPh>
    <rPh sb="8" eb="9">
      <t>ベツ</t>
    </rPh>
    <rPh sb="9" eb="11">
      <t>サイニュウ</t>
    </rPh>
    <rPh sb="12" eb="14">
      <t>サイシュツ</t>
    </rPh>
    <rPh sb="14" eb="16">
      <t>ケッサン</t>
    </rPh>
    <rPh sb="16" eb="17">
      <t>ガク</t>
    </rPh>
    <phoneticPr fontId="2"/>
  </si>
  <si>
    <t>① 目的別歳出決算額</t>
    <rPh sb="2" eb="4">
      <t>モクテキ</t>
    </rPh>
    <rPh sb="4" eb="5">
      <t>ベツ</t>
    </rPh>
    <rPh sb="5" eb="7">
      <t>サイシュツ</t>
    </rPh>
    <rPh sb="7" eb="9">
      <t>ケッサン</t>
    </rPh>
    <rPh sb="9" eb="10">
      <t>ガク</t>
    </rPh>
    <phoneticPr fontId="2"/>
  </si>
  <si>
    <t>② 性質別歳出決算額</t>
    <rPh sb="2" eb="4">
      <t>セイシツ</t>
    </rPh>
    <rPh sb="4" eb="5">
      <t>ベツ</t>
    </rPh>
    <rPh sb="5" eb="7">
      <t>サイシュツ</t>
    </rPh>
    <rPh sb="7" eb="9">
      <t>ケッサン</t>
    </rPh>
    <rPh sb="9" eb="10">
      <t>ガク</t>
    </rPh>
    <phoneticPr fontId="2"/>
  </si>
  <si>
    <t>15歳～64歳</t>
    <phoneticPr fontId="2"/>
  </si>
  <si>
    <t>65歳以上</t>
    <phoneticPr fontId="2"/>
  </si>
  <si>
    <t>南足柄市</t>
    <phoneticPr fontId="2"/>
  </si>
  <si>
    <t>大井町</t>
    <phoneticPr fontId="2"/>
  </si>
  <si>
    <t>中井町</t>
    <phoneticPr fontId="2"/>
  </si>
  <si>
    <t>開成町</t>
    <phoneticPr fontId="2"/>
  </si>
  <si>
    <t>山北町</t>
    <phoneticPr fontId="2"/>
  </si>
  <si>
    <t>箱根町</t>
    <phoneticPr fontId="2"/>
  </si>
  <si>
    <t>湯河原町</t>
    <phoneticPr fontId="2"/>
  </si>
  <si>
    <t>15歳未満</t>
    <rPh sb="3" eb="5">
      <t>ミマン</t>
    </rPh>
    <phoneticPr fontId="2"/>
  </si>
  <si>
    <t>総数</t>
    <phoneticPr fontId="2"/>
  </si>
  <si>
    <t>総数</t>
    <phoneticPr fontId="2"/>
  </si>
  <si>
    <t>8-1 開成駅乗車人数</t>
    <rPh sb="4" eb="6">
      <t>カイセイ</t>
    </rPh>
    <rPh sb="6" eb="7">
      <t>エキ</t>
    </rPh>
    <rPh sb="7" eb="9">
      <t>ジョウシャ</t>
    </rPh>
    <rPh sb="9" eb="11">
      <t>ニンズウ</t>
    </rPh>
    <phoneticPr fontId="2"/>
  </si>
  <si>
    <t>農業振興地域面積
に対する構成比</t>
    <rPh sb="0" eb="2">
      <t>ノウギョウ</t>
    </rPh>
    <rPh sb="2" eb="4">
      <t>シンコウ</t>
    </rPh>
    <rPh sb="4" eb="6">
      <t>チイキ</t>
    </rPh>
    <rPh sb="6" eb="8">
      <t>メンセキ</t>
    </rPh>
    <rPh sb="10" eb="11">
      <t>タイ</t>
    </rPh>
    <rPh sb="13" eb="16">
      <t>コウセイヒ</t>
    </rPh>
    <phoneticPr fontId="2"/>
  </si>
  <si>
    <r>
      <t xml:space="preserve">工場敷地面積
</t>
    </r>
    <r>
      <rPr>
        <sz val="8"/>
        <rFont val="ＭＳ Ｐゴシック"/>
        <family val="3"/>
        <charset val="128"/>
      </rPr>
      <t>（従業員30人以上の工場）</t>
    </r>
    <rPh sb="0" eb="2">
      <t>コウジョウ</t>
    </rPh>
    <rPh sb="2" eb="4">
      <t>シキチ</t>
    </rPh>
    <rPh sb="4" eb="6">
      <t>メンセキ</t>
    </rPh>
    <rPh sb="8" eb="11">
      <t>ジュウギョウイン</t>
    </rPh>
    <rPh sb="13" eb="14">
      <t>ニン</t>
    </rPh>
    <rPh sb="14" eb="16">
      <t>イジョウ</t>
    </rPh>
    <rPh sb="17" eb="19">
      <t>コウジョウ</t>
    </rPh>
    <phoneticPr fontId="2"/>
  </si>
  <si>
    <t>（開成町の推移）</t>
    <rPh sb="1" eb="4">
      <t>カイセイマチ</t>
    </rPh>
    <rPh sb="5" eb="7">
      <t>スイイ</t>
    </rPh>
    <phoneticPr fontId="2"/>
  </si>
  <si>
    <t>市街化調整区域面積</t>
    <rPh sb="0" eb="3">
      <t>シガイカ</t>
    </rPh>
    <rPh sb="3" eb="5">
      <t>チョウセイ</t>
    </rPh>
    <rPh sb="5" eb="7">
      <t>クイキ</t>
    </rPh>
    <rPh sb="7" eb="9">
      <t>メンセキ</t>
    </rPh>
    <phoneticPr fontId="2"/>
  </si>
  <si>
    <t>用途地域別面積
構成比</t>
    <rPh sb="0" eb="2">
      <t>ヨウト</t>
    </rPh>
    <rPh sb="2" eb="4">
      <t>チイキ</t>
    </rPh>
    <rPh sb="4" eb="5">
      <t>ベツ</t>
    </rPh>
    <rPh sb="5" eb="7">
      <t>メンセキ</t>
    </rPh>
    <rPh sb="8" eb="11">
      <t>コウセイヒ</t>
    </rPh>
    <phoneticPr fontId="2"/>
  </si>
  <si>
    <t>用途地域別面積　※</t>
    <rPh sb="0" eb="2">
      <t>ヨウト</t>
    </rPh>
    <rPh sb="2" eb="4">
      <t>チイキ</t>
    </rPh>
    <rPh sb="4" eb="5">
      <t>ベツ</t>
    </rPh>
    <rPh sb="5" eb="7">
      <t>メンセキ</t>
    </rPh>
    <phoneticPr fontId="2"/>
  </si>
  <si>
    <t>平成30年</t>
    <rPh sb="0" eb="2">
      <t>ヘイセイ</t>
    </rPh>
    <rPh sb="4" eb="5">
      <t>ネン</t>
    </rPh>
    <phoneticPr fontId="2"/>
  </si>
  <si>
    <t>年少人口（0～14歳）</t>
    <rPh sb="0" eb="2">
      <t>ネンショウ</t>
    </rPh>
    <rPh sb="2" eb="4">
      <t>ジンコウ</t>
    </rPh>
    <rPh sb="9" eb="10">
      <t>サイ</t>
    </rPh>
    <phoneticPr fontId="2"/>
  </si>
  <si>
    <t>生産年齢人口（15～64歳）</t>
    <rPh sb="0" eb="2">
      <t>セイサン</t>
    </rPh>
    <rPh sb="2" eb="4">
      <t>ネンレイ</t>
    </rPh>
    <rPh sb="4" eb="6">
      <t>ジンコウ</t>
    </rPh>
    <rPh sb="12" eb="13">
      <t>サイ</t>
    </rPh>
    <phoneticPr fontId="2"/>
  </si>
  <si>
    <t>高齢人口（65歳～）</t>
    <rPh sb="0" eb="2">
      <t>コウレイ</t>
    </rPh>
    <rPh sb="2" eb="4">
      <t>ジンコウ</t>
    </rPh>
    <rPh sb="7" eb="8">
      <t>サイ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</si>
  <si>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</si>
  <si>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高齢者割合</t>
    <rPh sb="0" eb="2">
      <t>コウレイ</t>
    </rPh>
    <rPh sb="2" eb="3">
      <t>シャ</t>
    </rPh>
    <rPh sb="3" eb="5">
      <t>ワリアイ</t>
    </rPh>
    <phoneticPr fontId="2"/>
  </si>
  <si>
    <t>　＜参考：年齢区分別人口＞</t>
    <rPh sb="2" eb="4">
      <t>サンコウ</t>
    </rPh>
    <rPh sb="5" eb="7">
      <t>ネンレイ</t>
    </rPh>
    <rPh sb="7" eb="9">
      <t>クブン</t>
    </rPh>
    <rPh sb="9" eb="10">
      <t>ベツ</t>
    </rPh>
    <rPh sb="10" eb="12">
      <t>ジンコウ</t>
    </rPh>
    <phoneticPr fontId="2"/>
  </si>
  <si>
    <t>平成30年</t>
    <rPh sb="0" eb="2">
      <t>ヘイセイ</t>
    </rPh>
    <rPh sb="4" eb="5">
      <t>ネン</t>
    </rPh>
    <phoneticPr fontId="12"/>
  </si>
  <si>
    <t>平成29年度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</si>
  <si>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12"/>
  </si>
  <si>
    <t>定期券乗車人員</t>
    <rPh sb="0" eb="2">
      <t>テイキ</t>
    </rPh>
    <rPh sb="2" eb="3">
      <t>ケン</t>
    </rPh>
    <rPh sb="3" eb="5">
      <t>ジョウシャ</t>
    </rPh>
    <rPh sb="5" eb="7">
      <t>ジンイン</t>
    </rPh>
    <phoneticPr fontId="2"/>
  </si>
  <si>
    <t>公営企業会計</t>
    <rPh sb="0" eb="2">
      <t>コウエイ</t>
    </rPh>
    <rPh sb="2" eb="4">
      <t>キギョウ</t>
    </rPh>
    <rPh sb="4" eb="6">
      <t>カイケイ</t>
    </rPh>
    <phoneticPr fontId="2"/>
  </si>
  <si>
    <t>-</t>
    <phoneticPr fontId="2"/>
  </si>
  <si>
    <t>有給役員</t>
    <rPh sb="0" eb="2">
      <t>ユウキュウ</t>
    </rPh>
    <rPh sb="2" eb="4">
      <t>ヤクイン</t>
    </rPh>
    <phoneticPr fontId="2"/>
  </si>
  <si>
    <t>（各年度末現在）</t>
    <rPh sb="1" eb="2">
      <t>カク</t>
    </rPh>
    <rPh sb="2" eb="5">
      <t>ネンドマツ</t>
    </rPh>
    <phoneticPr fontId="2"/>
  </si>
  <si>
    <t>平成31年</t>
    <rPh sb="0" eb="2">
      <t>ヘイセイ</t>
    </rPh>
    <rPh sb="4" eb="5">
      <t>ネン</t>
    </rPh>
    <phoneticPr fontId="2"/>
  </si>
  <si>
    <t>平成30年度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</si>
  <si>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12"/>
  </si>
  <si>
    <t>令和元年</t>
    <rPh sb="0" eb="1">
      <t>レイ</t>
    </rPh>
    <rPh sb="1" eb="2">
      <t>カズ</t>
    </rPh>
    <rPh sb="2" eb="4">
      <t>ガンネン</t>
    </rPh>
    <phoneticPr fontId="12"/>
  </si>
  <si>
    <t>令和元年</t>
    <rPh sb="0" eb="2">
      <t>レイワ</t>
    </rPh>
    <rPh sb="2" eb="4">
      <t>ガンネン</t>
    </rPh>
    <phoneticPr fontId="2"/>
  </si>
  <si>
    <t>（各年5月1日現在）</t>
    <phoneticPr fontId="2"/>
  </si>
  <si>
    <r>
      <t>３歳児</t>
    </r>
    <r>
      <rPr>
        <sz val="8"/>
        <rFont val="ＭＳ Ｐゴシック"/>
        <family val="3"/>
        <charset val="128"/>
      </rPr>
      <t>（※）</t>
    </r>
    <rPh sb="1" eb="3">
      <t>サイジ</t>
    </rPh>
    <phoneticPr fontId="12"/>
  </si>
  <si>
    <t>令和元年度</t>
    <rPh sb="0" eb="2">
      <t>レイワ</t>
    </rPh>
    <rPh sb="2" eb="4">
      <t>ガンネン</t>
    </rPh>
    <rPh sb="4" eb="5">
      <t>ド</t>
    </rPh>
    <phoneticPr fontId="2"/>
  </si>
  <si>
    <t>平成30年度</t>
    <rPh sb="5" eb="6">
      <t>ド</t>
    </rPh>
    <phoneticPr fontId="2"/>
  </si>
  <si>
    <t>（令和２年）</t>
    <rPh sb="1" eb="3">
      <t>レイワ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</si>
  <si>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</si>
  <si>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令和２年</t>
    <rPh sb="0" eb="1">
      <t>レイ</t>
    </rPh>
    <rPh sb="1" eb="2">
      <t>カズ</t>
    </rPh>
    <rPh sb="3" eb="4">
      <t>ネン</t>
    </rPh>
    <phoneticPr fontId="2"/>
  </si>
  <si>
    <t>75歳以上
85歳未満</t>
    <rPh sb="2" eb="5">
      <t>サイイジョウ</t>
    </rPh>
    <rPh sb="8" eb="9">
      <t>サイ</t>
    </rPh>
    <rPh sb="9" eb="11">
      <t>ミマン</t>
    </rPh>
    <phoneticPr fontId="2"/>
  </si>
  <si>
    <t>75歳以上
85歳未満</t>
    <rPh sb="2" eb="5">
      <t>サイイジョウ</t>
    </rPh>
    <rPh sb="8" eb="11">
      <t>サイミマン</t>
    </rPh>
    <phoneticPr fontId="2"/>
  </si>
  <si>
    <t>出典：神奈川県介護保険事業状況報告</t>
    <rPh sb="0" eb="2">
      <t>シュッテン</t>
    </rPh>
    <rPh sb="3" eb="7">
      <t>カナガワケン</t>
    </rPh>
    <rPh sb="7" eb="9">
      <t>カイゴ</t>
    </rPh>
    <rPh sb="9" eb="11">
      <t>ホケン</t>
    </rPh>
    <rPh sb="11" eb="13">
      <t>ジギョウ</t>
    </rPh>
    <rPh sb="13" eb="15">
      <t>ジョウキョウ</t>
    </rPh>
    <rPh sb="15" eb="17">
      <t>ホウコク</t>
    </rPh>
    <phoneticPr fontId="2"/>
  </si>
  <si>
    <t>令和２年</t>
    <rPh sb="0" eb="1">
      <t>レイ</t>
    </rPh>
    <rPh sb="1" eb="2">
      <t>カズ</t>
    </rPh>
    <rPh sb="3" eb="4">
      <t>ネン</t>
    </rPh>
    <phoneticPr fontId="12"/>
  </si>
  <si>
    <t>令和2年</t>
    <rPh sb="0" eb="2">
      <t>レイワ</t>
    </rPh>
    <rPh sb="3" eb="4">
      <t>ネン</t>
    </rPh>
    <phoneticPr fontId="2"/>
  </si>
  <si>
    <t>下水道事業会計</t>
    <rPh sb="0" eb="1">
      <t>ゲ</t>
    </rPh>
    <rPh sb="1" eb="3">
      <t>スイドウ</t>
    </rPh>
    <rPh sb="3" eb="5">
      <t>ジギョウ</t>
    </rPh>
    <rPh sb="5" eb="7">
      <t>カイケイ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</si>
  <si>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</si>
  <si>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1,287(253)</t>
  </si>
  <si>
    <t>-</t>
    <phoneticPr fontId="2"/>
  </si>
  <si>
    <t>-</t>
    <phoneticPr fontId="2"/>
  </si>
  <si>
    <t>令和2年</t>
    <rPh sb="0" eb="2">
      <t>レイワ</t>
    </rPh>
    <rPh sb="3" eb="4">
      <t>ネン</t>
    </rPh>
    <phoneticPr fontId="2"/>
  </si>
  <si>
    <t>(令和２年）</t>
    <rPh sb="1" eb="3">
      <t>レイワ</t>
    </rPh>
    <rPh sb="4" eb="5">
      <t>ネン</t>
    </rPh>
    <phoneticPr fontId="2"/>
  </si>
  <si>
    <t>6-6 保育所状況</t>
    <rPh sb="4" eb="6">
      <t>ホイク</t>
    </rPh>
    <rPh sb="6" eb="7">
      <t>ジョ</t>
    </rPh>
    <rPh sb="7" eb="9">
      <t>ジョウキョウ</t>
    </rPh>
    <phoneticPr fontId="2"/>
  </si>
  <si>
    <t>6-7 後期高齢者医療被保険者数・医療費</t>
    <rPh sb="4" eb="6">
      <t>コウキ</t>
    </rPh>
    <rPh sb="6" eb="9">
      <t>コウレイシャ</t>
    </rPh>
    <rPh sb="9" eb="11">
      <t>イリョウ</t>
    </rPh>
    <rPh sb="11" eb="15">
      <t>ヒホケンシャ</t>
    </rPh>
    <rPh sb="15" eb="16">
      <t>スウ</t>
    </rPh>
    <rPh sb="17" eb="19">
      <t>イリョウ</t>
    </rPh>
    <rPh sb="19" eb="20">
      <t>ヒ</t>
    </rPh>
    <phoneticPr fontId="2"/>
  </si>
  <si>
    <t>7-1 上水道給水人口・給水量</t>
    <rPh sb="4" eb="7">
      <t>ジョウスイドウ</t>
    </rPh>
    <rPh sb="7" eb="9">
      <t>キュウスイ</t>
    </rPh>
    <rPh sb="9" eb="11">
      <t>ジンコウ</t>
    </rPh>
    <rPh sb="12" eb="14">
      <t>キュウスイ</t>
    </rPh>
    <rPh sb="14" eb="15">
      <t>リョウ</t>
    </rPh>
    <phoneticPr fontId="2"/>
  </si>
  <si>
    <t>7-2 下水道処理区域人口・面積</t>
    <rPh sb="4" eb="7">
      <t>ゲスイドウ</t>
    </rPh>
    <rPh sb="7" eb="9">
      <t>ショリ</t>
    </rPh>
    <rPh sb="9" eb="11">
      <t>クイキ</t>
    </rPh>
    <rPh sb="11" eb="13">
      <t>ジンコウ</t>
    </rPh>
    <rPh sb="14" eb="16">
      <t>メンセキ</t>
    </rPh>
    <phoneticPr fontId="2"/>
  </si>
  <si>
    <t>4-2 類別作付農家数（販売農家）</t>
    <rPh sb="4" eb="6">
      <t>ルイベツ</t>
    </rPh>
    <rPh sb="6" eb="8">
      <t>サクツケ</t>
    </rPh>
    <rPh sb="8" eb="10">
      <t>ノウカ</t>
    </rPh>
    <rPh sb="10" eb="11">
      <t>スウ</t>
    </rPh>
    <rPh sb="12" eb="14">
      <t>ハンバイ</t>
    </rPh>
    <rPh sb="14" eb="16">
      <t>ノウカ</t>
    </rPh>
    <phoneticPr fontId="2"/>
  </si>
  <si>
    <t>注）　単位未満は四捨五入のため、合計の数値と内訳の計が一致しない場合がある。</t>
    <phoneticPr fontId="2"/>
  </si>
  <si>
    <t>注2）　町及び県の合計特殊出生率は「神奈川県衛生統計年報」、国の合計特殊出生率は「人口動態統計」による。</t>
    <rPh sb="4" eb="5">
      <t>マチ</t>
    </rPh>
    <rPh sb="5" eb="6">
      <t>オヨ</t>
    </rPh>
    <rPh sb="7" eb="8">
      <t>ケン</t>
    </rPh>
    <rPh sb="9" eb="11">
      <t>ゴウケイ</t>
    </rPh>
    <rPh sb="11" eb="13">
      <t>トクシュ</t>
    </rPh>
    <rPh sb="13" eb="15">
      <t>シュッショウ</t>
    </rPh>
    <rPh sb="15" eb="16">
      <t>リツ</t>
    </rPh>
    <rPh sb="18" eb="22">
      <t>カナガワケン</t>
    </rPh>
    <rPh sb="22" eb="24">
      <t>エイセイ</t>
    </rPh>
    <rPh sb="24" eb="26">
      <t>トウケイ</t>
    </rPh>
    <rPh sb="26" eb="28">
      <t>ネンポウ</t>
    </rPh>
    <rPh sb="30" eb="31">
      <t>クニ</t>
    </rPh>
    <rPh sb="32" eb="34">
      <t>ゴウケイ</t>
    </rPh>
    <rPh sb="34" eb="36">
      <t>トクシュ</t>
    </rPh>
    <rPh sb="36" eb="38">
      <t>シュッショウ</t>
    </rPh>
    <rPh sb="38" eb="39">
      <t>リツ</t>
    </rPh>
    <rPh sb="41" eb="43">
      <t>ジンコウ</t>
    </rPh>
    <rPh sb="43" eb="45">
      <t>ドウタイ</t>
    </rPh>
    <rPh sb="45" eb="47">
      <t>トウケイ</t>
    </rPh>
    <phoneticPr fontId="2"/>
  </si>
  <si>
    <t>注２）　昭和25年の人口は酒田村と吉田島村の合計値。</t>
    <rPh sb="0" eb="1">
      <t>チュウ</t>
    </rPh>
    <rPh sb="4" eb="6">
      <t>ショウワ</t>
    </rPh>
    <rPh sb="8" eb="9">
      <t>ネン</t>
    </rPh>
    <rPh sb="10" eb="12">
      <t>ジンコウ</t>
    </rPh>
    <rPh sb="13" eb="15">
      <t>サカタ</t>
    </rPh>
    <rPh sb="15" eb="16">
      <t>ムラ</t>
    </rPh>
    <rPh sb="17" eb="19">
      <t>ヨシダ</t>
    </rPh>
    <rPh sb="19" eb="20">
      <t>シマ</t>
    </rPh>
    <rPh sb="20" eb="21">
      <t>ムラ</t>
    </rPh>
    <rPh sb="22" eb="24">
      <t>ゴウケイ</t>
    </rPh>
    <rPh sb="24" eb="25">
      <t>アタイ</t>
    </rPh>
    <phoneticPr fontId="2"/>
  </si>
  <si>
    <t>注）　用途地域面積は概数であり、用途地域面積の合計と市街化区域面積は一致しない。</t>
    <rPh sb="0" eb="1">
      <t>チュウ</t>
    </rPh>
    <rPh sb="3" eb="5">
      <t>ヨウト</t>
    </rPh>
    <rPh sb="5" eb="7">
      <t>チイキ</t>
    </rPh>
    <rPh sb="7" eb="9">
      <t>メンセキ</t>
    </rPh>
    <rPh sb="23" eb="25">
      <t>ゴウケイ</t>
    </rPh>
    <rPh sb="26" eb="29">
      <t>シガイカ</t>
    </rPh>
    <rPh sb="29" eb="31">
      <t>クイキ</t>
    </rPh>
    <rPh sb="31" eb="33">
      <t>メンセキ</t>
    </rPh>
    <rPh sb="34" eb="36">
      <t>イッチ</t>
    </rPh>
    <phoneticPr fontId="2"/>
  </si>
  <si>
    <t>4 農業</t>
    <rPh sb="2" eb="4">
      <t>ノウギョウ</t>
    </rPh>
    <phoneticPr fontId="2"/>
  </si>
  <si>
    <t>1,314(215)</t>
    <phoneticPr fontId="2"/>
  </si>
  <si>
    <t>1,282(236)</t>
    <phoneticPr fontId="2"/>
  </si>
  <si>
    <t>85歳以上</t>
    <rPh sb="2" eb="3">
      <t>サイ</t>
    </rPh>
    <rPh sb="3" eb="5">
      <t>イジョウ</t>
    </rPh>
    <phoneticPr fontId="2"/>
  </si>
  <si>
    <t>85歳以上</t>
    <rPh sb="2" eb="5">
      <t>サイイジョウ</t>
    </rPh>
    <phoneticPr fontId="2"/>
  </si>
  <si>
    <t>＜R２国調＞</t>
    <rPh sb="3" eb="5">
      <t>コクチョウ</t>
    </rPh>
    <phoneticPr fontId="2"/>
  </si>
  <si>
    <t>人口　令和２年　(a)</t>
    <rPh sb="3" eb="5">
      <t>レイワ</t>
    </rPh>
    <rPh sb="6" eb="7">
      <t>ネン</t>
    </rPh>
    <phoneticPr fontId="2"/>
  </si>
  <si>
    <t>世帯数　令和２年　</t>
    <rPh sb="4" eb="6">
      <t>レイワ</t>
    </rPh>
    <phoneticPr fontId="2"/>
  </si>
  <si>
    <t>平成２７年</t>
    <rPh sb="0" eb="2">
      <t>ヘイセイ</t>
    </rPh>
    <rPh sb="4" eb="5">
      <t>ネン</t>
    </rPh>
    <phoneticPr fontId="2"/>
  </si>
  <si>
    <t>（令和2年10月1日現在）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</si>
  <si>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平成30年</t>
    <rPh sb="0" eb="2">
      <t>ヘイセイ</t>
    </rPh>
    <rPh sb="4" eb="5">
      <t>ネン</t>
    </rPh>
    <phoneticPr fontId="2"/>
  </si>
  <si>
    <t>令和3年</t>
    <rPh sb="0" eb="2">
      <t>レイワ</t>
    </rPh>
    <rPh sb="3" eb="4">
      <t>ネン</t>
    </rPh>
    <phoneticPr fontId="2"/>
  </si>
  <si>
    <t>（令和３年中）</t>
    <rPh sb="1" eb="2">
      <t>レイ</t>
    </rPh>
    <rPh sb="2" eb="3">
      <t>カズ</t>
    </rPh>
    <rPh sb="4" eb="5">
      <t>ネン</t>
    </rPh>
    <rPh sb="5" eb="6">
      <t>チュウ</t>
    </rPh>
    <phoneticPr fontId="2"/>
  </si>
  <si>
    <t>令和３年</t>
    <rPh sb="0" eb="2">
      <t>レイワ</t>
    </rPh>
    <rPh sb="3" eb="4">
      <t>ネン</t>
    </rPh>
    <phoneticPr fontId="2"/>
  </si>
  <si>
    <t>昭和４５年</t>
    <phoneticPr fontId="2"/>
  </si>
  <si>
    <t>昭和５０年</t>
    <phoneticPr fontId="2"/>
  </si>
  <si>
    <t>昭和５５年</t>
    <phoneticPr fontId="2"/>
  </si>
  <si>
    <t>昭和６０年</t>
    <phoneticPr fontId="2"/>
  </si>
  <si>
    <t>平成２年</t>
    <rPh sb="0" eb="2">
      <t>ヘイセイ</t>
    </rPh>
    <rPh sb="3" eb="4">
      <t>ネン</t>
    </rPh>
    <phoneticPr fontId="2"/>
  </si>
  <si>
    <t>平成７年</t>
    <phoneticPr fontId="2"/>
  </si>
  <si>
    <t>平成１２年</t>
    <phoneticPr fontId="2"/>
  </si>
  <si>
    <t>平成１７年</t>
    <phoneticPr fontId="2"/>
  </si>
  <si>
    <t>平成２２年</t>
    <phoneticPr fontId="2"/>
  </si>
  <si>
    <t>平成２７年</t>
    <phoneticPr fontId="2"/>
  </si>
  <si>
    <t>126,147千</t>
    <rPh sb="7" eb="8">
      <t>セン</t>
    </rPh>
    <phoneticPr fontId="2"/>
  </si>
  <si>
    <t>14,956千</t>
    <rPh sb="6" eb="7">
      <t>ゼン</t>
    </rPh>
    <phoneticPr fontId="2"/>
  </si>
  <si>
    <t>72,923千</t>
    <rPh sb="6" eb="7">
      <t>ゼン</t>
    </rPh>
    <phoneticPr fontId="2"/>
  </si>
  <si>
    <t>35,336千</t>
    <rPh sb="6" eb="7">
      <t>セン</t>
    </rPh>
    <phoneticPr fontId="2"/>
  </si>
  <si>
    <t>2,932千</t>
    <rPh sb="5" eb="6">
      <t>ゼン</t>
    </rPh>
    <phoneticPr fontId="2"/>
  </si>
  <si>
    <t>令和３年</t>
    <rPh sb="0" eb="1">
      <t>レイ</t>
    </rPh>
    <rPh sb="1" eb="2">
      <t>カズ</t>
    </rPh>
    <rPh sb="3" eb="4">
      <t>ネン</t>
    </rPh>
    <phoneticPr fontId="12"/>
  </si>
  <si>
    <t>令和２年度</t>
    <rPh sb="0" eb="2">
      <t>レイワ</t>
    </rPh>
    <rPh sb="3" eb="5">
      <t>ネンド</t>
    </rPh>
    <rPh sb="4" eb="5">
      <t>ド</t>
    </rPh>
    <phoneticPr fontId="2"/>
  </si>
  <si>
    <t>ネパール</t>
    <phoneticPr fontId="2"/>
  </si>
  <si>
    <t>（6月1日）</t>
    <rPh sb="2" eb="3">
      <t>ガツ</t>
    </rPh>
    <rPh sb="4" eb="5">
      <t>ニチ</t>
    </rPh>
    <phoneticPr fontId="2"/>
  </si>
  <si>
    <t>令和３年</t>
    <rPh sb="0" eb="1">
      <t>レイ</t>
    </rPh>
    <rPh sb="1" eb="2">
      <t>カズ</t>
    </rPh>
    <rPh sb="3" eb="4">
      <t>ネン</t>
    </rPh>
    <phoneticPr fontId="2"/>
  </si>
  <si>
    <t>-</t>
    <phoneticPr fontId="2"/>
  </si>
  <si>
    <t>令和２年度</t>
    <rPh sb="0" eb="1">
      <t>レイ</t>
    </rPh>
    <rPh sb="1" eb="2">
      <t>カズ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</si>
  <si>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</si>
  <si>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小田原市</t>
    <rPh sb="0" eb="3">
      <t>オダワラ</t>
    </rPh>
    <rPh sb="3" eb="4">
      <t>シ</t>
    </rPh>
    <phoneticPr fontId="2"/>
  </si>
  <si>
    <t>南足柄市</t>
    <rPh sb="0" eb="3">
      <t>ミナミアシガラ</t>
    </rPh>
    <rPh sb="3" eb="4">
      <t>シ</t>
    </rPh>
    <phoneticPr fontId="2"/>
  </si>
  <si>
    <t>令和２年度</t>
    <rPh sb="0" eb="1">
      <t>レイ</t>
    </rPh>
    <rPh sb="1" eb="2">
      <t>カズ</t>
    </rPh>
    <rPh sb="3" eb="5">
      <t>ネンド</t>
    </rPh>
    <rPh sb="4" eb="5">
      <t>ド</t>
    </rPh>
    <phoneticPr fontId="2"/>
  </si>
  <si>
    <t>県計（令和２年度）</t>
    <rPh sb="0" eb="1">
      <t>ケン</t>
    </rPh>
    <rPh sb="1" eb="2">
      <t>ケイ</t>
    </rPh>
    <rPh sb="3" eb="4">
      <t>レイ</t>
    </rPh>
    <rPh sb="4" eb="5">
      <t>カズ</t>
    </rPh>
    <rPh sb="6" eb="8">
      <t>ネンド</t>
    </rPh>
    <rPh sb="7" eb="8">
      <t>ドヘイネンド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</si>
  <si>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</si>
  <si>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令和２年４月1日現在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</si>
  <si>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（平成28年6月1日現在）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</si>
  <si>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農林漁業</t>
    <rPh sb="2" eb="3">
      <t>ギョ</t>
    </rPh>
    <phoneticPr fontId="2"/>
  </si>
  <si>
    <t>-</t>
    <phoneticPr fontId="2"/>
  </si>
  <si>
    <t>注1）　全国の数値は、東日本大震災による帰還困難地域を含む調査区は除く。</t>
    <rPh sb="0" eb="1">
      <t>チュウ</t>
    </rPh>
    <rPh sb="4" eb="6">
      <t>ゼンコク</t>
    </rPh>
    <rPh sb="7" eb="9">
      <t>スウチ</t>
    </rPh>
    <rPh sb="11" eb="12">
      <t>ヒガシ</t>
    </rPh>
    <rPh sb="12" eb="14">
      <t>ニホン</t>
    </rPh>
    <rPh sb="14" eb="17">
      <t>ダイシンサイ</t>
    </rPh>
    <rPh sb="20" eb="22">
      <t>キカン</t>
    </rPh>
    <rPh sb="22" eb="24">
      <t>コンナン</t>
    </rPh>
    <rPh sb="24" eb="26">
      <t>チイキ</t>
    </rPh>
    <rPh sb="27" eb="28">
      <t>フク</t>
    </rPh>
    <rPh sb="29" eb="32">
      <t>チョウサク</t>
    </rPh>
    <rPh sb="33" eb="34">
      <t>ノゾ</t>
    </rPh>
    <phoneticPr fontId="2"/>
  </si>
  <si>
    <t>出典：商業統計調査（平成16、19、26年）、経済センサス活動調査（平成24、28年）</t>
    <rPh sb="0" eb="2">
      <t>シュッテン</t>
    </rPh>
    <rPh sb="3" eb="5">
      <t>ショウギョウ</t>
    </rPh>
    <rPh sb="5" eb="7">
      <t>トウケイ</t>
    </rPh>
    <rPh sb="7" eb="9">
      <t>チョウサ</t>
    </rPh>
    <rPh sb="10" eb="12">
      <t>ヘイセイ</t>
    </rPh>
    <rPh sb="20" eb="21">
      <t>ネン</t>
    </rPh>
    <rPh sb="34" eb="36">
      <t>ヘイセイ</t>
    </rPh>
    <rPh sb="41" eb="42">
      <t>ネン</t>
    </rPh>
    <phoneticPr fontId="2"/>
  </si>
  <si>
    <t>平成28年6月</t>
    <rPh sb="0" eb="2">
      <t>ヘイセイ</t>
    </rPh>
    <rPh sb="4" eb="5">
      <t>ネン</t>
    </rPh>
    <rPh sb="6" eb="7">
      <t>ガツ</t>
    </rPh>
    <phoneticPr fontId="2"/>
  </si>
  <si>
    <t>調査年月</t>
    <rPh sb="0" eb="2">
      <t>チョウサ</t>
    </rPh>
    <rPh sb="2" eb="4">
      <t>ネンゲツ</t>
    </rPh>
    <phoneticPr fontId="2"/>
  </si>
  <si>
    <t>平成16年7月</t>
    <rPh sb="0" eb="2">
      <t>ヘイセイ</t>
    </rPh>
    <rPh sb="4" eb="5">
      <t>ネン</t>
    </rPh>
    <rPh sb="6" eb="7">
      <t>ガツ</t>
    </rPh>
    <phoneticPr fontId="2"/>
  </si>
  <si>
    <t>平成19年7月</t>
    <rPh sb="0" eb="2">
      <t>ヘイセイ</t>
    </rPh>
    <rPh sb="4" eb="5">
      <t>ネン</t>
    </rPh>
    <rPh sb="6" eb="7">
      <t>ガツ</t>
    </rPh>
    <phoneticPr fontId="2"/>
  </si>
  <si>
    <t>平成24年2月</t>
    <rPh sb="0" eb="2">
      <t>ヘイセイ</t>
    </rPh>
    <rPh sb="4" eb="5">
      <t>ネン</t>
    </rPh>
    <rPh sb="6" eb="7">
      <t>ガツ</t>
    </rPh>
    <phoneticPr fontId="2"/>
  </si>
  <si>
    <t>平成26年7月</t>
    <rPh sb="0" eb="2">
      <t>ヘイセイ</t>
    </rPh>
    <rPh sb="4" eb="5">
      <t>ネン</t>
    </rPh>
    <rPh sb="6" eb="7">
      <t>ガツ</t>
    </rPh>
    <phoneticPr fontId="2"/>
  </si>
  <si>
    <t>令和２年度</t>
    <rPh sb="0" eb="2">
      <t>レイワ</t>
    </rPh>
    <rPh sb="3" eb="5">
      <t>ネンド</t>
    </rPh>
    <phoneticPr fontId="12"/>
  </si>
  <si>
    <t>（令和2年12月31日現在）</t>
    <rPh sb="1" eb="3">
      <t>レイワ</t>
    </rPh>
    <rPh sb="4" eb="5">
      <t>ネン</t>
    </rPh>
    <rPh sb="7" eb="8">
      <t>ガツ</t>
    </rPh>
    <rPh sb="10" eb="13">
      <t>ニチゲンザイ</t>
    </rPh>
    <phoneticPr fontId="2"/>
  </si>
  <si>
    <t>出典:県土地水資源対策課「土地統計資料集」</t>
    <rPh sb="0" eb="2">
      <t>シュッテン</t>
    </rPh>
    <rPh sb="3" eb="4">
      <t>ケン</t>
    </rPh>
    <rPh sb="4" eb="6">
      <t>トチ</t>
    </rPh>
    <rPh sb="6" eb="9">
      <t>ミズシゲン</t>
    </rPh>
    <rPh sb="9" eb="11">
      <t>タイサク</t>
    </rPh>
    <rPh sb="11" eb="12">
      <t>カ</t>
    </rPh>
    <rPh sb="13" eb="15">
      <t>トチ</t>
    </rPh>
    <rPh sb="15" eb="17">
      <t>トウケイ</t>
    </rPh>
    <rPh sb="17" eb="19">
      <t>シリョウ</t>
    </rPh>
    <rPh sb="19" eb="20">
      <t>シュウ</t>
    </rPh>
    <phoneticPr fontId="2"/>
  </si>
  <si>
    <t>（各年4月1日現在）</t>
    <rPh sb="1" eb="2">
      <t>カク</t>
    </rPh>
    <rPh sb="2" eb="3">
      <t>トシ</t>
    </rPh>
    <rPh sb="3" eb="4">
      <t>ヘイネン</t>
    </rPh>
    <rPh sb="4" eb="5">
      <t>ガツ</t>
    </rPh>
    <rPh sb="6" eb="7">
      <t>ニチ</t>
    </rPh>
    <rPh sb="7" eb="9">
      <t>ゲンザイ</t>
    </rPh>
    <phoneticPr fontId="2"/>
  </si>
  <si>
    <t>県計（令和２年）</t>
    <rPh sb="0" eb="1">
      <t>ケン</t>
    </rPh>
    <rPh sb="1" eb="2">
      <t>ケイ</t>
    </rPh>
    <rPh sb="3" eb="5">
      <t>レイワ</t>
    </rPh>
    <rPh sb="6" eb="7">
      <t>ネン</t>
    </rPh>
    <phoneticPr fontId="2"/>
  </si>
  <si>
    <t>開成町（令和２年）</t>
    <rPh sb="0" eb="2">
      <t>カイセイ</t>
    </rPh>
    <rPh sb="2" eb="3">
      <t>マチ</t>
    </rPh>
    <rPh sb="4" eb="6">
      <t>レイワ</t>
    </rPh>
    <rPh sb="7" eb="8">
      <t>ネン</t>
    </rPh>
    <phoneticPr fontId="2"/>
  </si>
  <si>
    <t>出典：工業統計調査</t>
    <rPh sb="0" eb="2">
      <t>シュッテン</t>
    </rPh>
    <rPh sb="3" eb="5">
      <t>コウギョウ</t>
    </rPh>
    <rPh sb="5" eb="7">
      <t>トウケイ</t>
    </rPh>
    <rPh sb="7" eb="9">
      <t>チョウサ</t>
    </rPh>
    <phoneticPr fontId="2"/>
  </si>
  <si>
    <t>出典:国勢調査</t>
    <rPh sb="0" eb="2">
      <t>シュッテン</t>
    </rPh>
    <rPh sb="3" eb="5">
      <t>コクセイ</t>
    </rPh>
    <rPh sb="5" eb="7">
      <t>チョウサ</t>
    </rPh>
    <phoneticPr fontId="2"/>
  </si>
  <si>
    <t>行政人口</t>
    <rPh sb="0" eb="2">
      <t>ギョウセイ</t>
    </rPh>
    <rPh sb="2" eb="4">
      <t>ジンコウ</t>
    </rPh>
    <phoneticPr fontId="2"/>
  </si>
  <si>
    <t>人口</t>
    <rPh sb="0" eb="2">
      <t>ジンコウ</t>
    </rPh>
    <phoneticPr fontId="2"/>
  </si>
  <si>
    <t>下水道処理人口普及率</t>
    <rPh sb="0" eb="3">
      <t>ゲスイドウ</t>
    </rPh>
    <rPh sb="3" eb="5">
      <t>ショリ</t>
    </rPh>
    <rPh sb="5" eb="7">
      <t>ジンコウ</t>
    </rPh>
    <rPh sb="7" eb="9">
      <t>フキュウ</t>
    </rPh>
    <rPh sb="9" eb="10">
      <t>リツ</t>
    </rPh>
    <phoneticPr fontId="2"/>
  </si>
  <si>
    <t>1,376(366)</t>
    <phoneticPr fontId="12"/>
  </si>
  <si>
    <t>出典：農林業経営体調査（農林業センサス）神奈川県結果報告（総農家数）</t>
    <rPh sb="29" eb="30">
      <t>ソウ</t>
    </rPh>
    <rPh sb="30" eb="32">
      <t>ノウカ</t>
    </rPh>
    <rPh sb="32" eb="33">
      <t>スウ</t>
    </rPh>
    <phoneticPr fontId="2"/>
  </si>
  <si>
    <t>療育手帳</t>
    <rPh sb="0" eb="2">
      <t>リョウイク</t>
    </rPh>
    <rPh sb="2" eb="4">
      <t>テチョウ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</si>
  <si>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</si>
  <si>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件</t>
    <rPh sb="0" eb="1">
      <t>ケン</t>
    </rPh>
    <phoneticPr fontId="2"/>
  </si>
  <si>
    <t>出典:神奈川県福祉統計、神奈川県精神保健福祉センター所報</t>
    <rPh sb="0" eb="2">
      <t>シュッテン</t>
    </rPh>
    <rPh sb="3" eb="6">
      <t>カナガワ</t>
    </rPh>
    <rPh sb="6" eb="7">
      <t>ケン</t>
    </rPh>
    <rPh sb="7" eb="9">
      <t>フクシ</t>
    </rPh>
    <rPh sb="9" eb="11">
      <t>トウケイ</t>
    </rPh>
    <rPh sb="12" eb="15">
      <t>カナガワ</t>
    </rPh>
    <rPh sb="15" eb="16">
      <t>ケン</t>
    </rPh>
    <rPh sb="16" eb="18">
      <t>セイシン</t>
    </rPh>
    <rPh sb="18" eb="20">
      <t>ホケン</t>
    </rPh>
    <rPh sb="20" eb="22">
      <t>フクシ</t>
    </rPh>
    <rPh sb="26" eb="28">
      <t>ショホウ</t>
    </rPh>
    <phoneticPr fontId="2"/>
  </si>
  <si>
    <t>各年度10月1日現在</t>
    <rPh sb="0" eb="3">
      <t>カクネンド</t>
    </rPh>
    <rPh sb="5" eb="6">
      <t>ガツ</t>
    </rPh>
    <rPh sb="7" eb="8">
      <t>ニチ</t>
    </rPh>
    <rPh sb="8" eb="10">
      <t>ゲンザイ</t>
    </rPh>
    <phoneticPr fontId="2"/>
  </si>
  <si>
    <t>出典:神奈川県一般廃棄物処理事業の概要</t>
    <rPh sb="0" eb="2">
      <t>シュッテン</t>
    </rPh>
    <rPh sb="3" eb="7">
      <t>カナガワケン</t>
    </rPh>
    <rPh sb="7" eb="9">
      <t>イッパン</t>
    </rPh>
    <rPh sb="9" eb="12">
      <t>ハイキブツ</t>
    </rPh>
    <rPh sb="12" eb="14">
      <t>ショリ</t>
    </rPh>
    <rPh sb="14" eb="16">
      <t>ジギョウ</t>
    </rPh>
    <rPh sb="17" eb="19">
      <t>ガイヨウ</t>
    </rPh>
    <phoneticPr fontId="2"/>
  </si>
  <si>
    <t>焼損面積</t>
    <rPh sb="0" eb="2">
      <t>ショウソン</t>
    </rPh>
    <rPh sb="2" eb="4">
      <t>メンセキ</t>
    </rPh>
    <phoneticPr fontId="12"/>
  </si>
  <si>
    <t>（令和4年1月1日現在）</t>
    <rPh sb="1" eb="2">
      <t>レイ</t>
    </rPh>
    <rPh sb="2" eb="3">
      <t>カズ</t>
    </rPh>
    <rPh sb="4" eb="5">
      <t>ネン</t>
    </rPh>
    <rPh sb="6" eb="7">
      <t>ガツ</t>
    </rPh>
    <rPh sb="8" eb="11">
      <t>ニチゲンザイ</t>
    </rPh>
    <phoneticPr fontId="2"/>
  </si>
  <si>
    <t>(各年10月1日現在）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</si>
  <si>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出典：県勢要覧（全国都道府県市区町村別面積調、国勢調査、農林業センサス、工業統計調査）</t>
    <rPh sb="0" eb="2">
      <t>シュッテン</t>
    </rPh>
    <rPh sb="3" eb="5">
      <t>ケンセイ</t>
    </rPh>
    <rPh sb="5" eb="7">
      <t>ヨウラン</t>
    </rPh>
    <rPh sb="8" eb="10">
      <t>ゼンコク</t>
    </rPh>
    <phoneticPr fontId="2"/>
  </si>
  <si>
    <t>出典：県勢要覧（小田急電鉄㈱交通企画部調）</t>
    <rPh sb="0" eb="2">
      <t>シュッテン</t>
    </rPh>
    <rPh sb="3" eb="5">
      <t>ケンセイ</t>
    </rPh>
    <rPh sb="5" eb="7">
      <t>ヨウラン</t>
    </rPh>
    <rPh sb="8" eb="11">
      <t>オダキュウ</t>
    </rPh>
    <rPh sb="11" eb="13">
      <t>デンテツ</t>
    </rPh>
    <rPh sb="14" eb="16">
      <t>コウツウ</t>
    </rPh>
    <rPh sb="16" eb="18">
      <t>キカク</t>
    </rPh>
    <rPh sb="18" eb="19">
      <t>ブ</t>
    </rPh>
    <rPh sb="19" eb="20">
      <t>シラ</t>
    </rPh>
    <phoneticPr fontId="2"/>
  </si>
  <si>
    <t>令和４年</t>
    <rPh sb="0" eb="2">
      <t>レイワ</t>
    </rPh>
    <rPh sb="3" eb="4">
      <t>ネン</t>
    </rPh>
    <phoneticPr fontId="2"/>
  </si>
  <si>
    <t>被保険者数（月平均）</t>
    <rPh sb="0" eb="4">
      <t>ヒホケンシャ</t>
    </rPh>
    <rPh sb="4" eb="5">
      <t>スウ</t>
    </rPh>
    <rPh sb="6" eb="9">
      <t>ツキヘイキン</t>
    </rPh>
    <phoneticPr fontId="2"/>
  </si>
  <si>
    <t>-</t>
    <phoneticPr fontId="2"/>
  </si>
  <si>
    <t>（各年６月１日現在）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</si>
  <si>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注１）　従業者数の総数は送出者（別経営の事業所へ出向又は派遣している人）を除いているため、従業者数の内訳の合計と一致しない部分がある。</t>
    <rPh sb="4" eb="5">
      <t>ジュウ</t>
    </rPh>
    <rPh sb="5" eb="8">
      <t>ギョウシャスウ</t>
    </rPh>
    <rPh sb="9" eb="11">
      <t>ソウスウ</t>
    </rPh>
    <rPh sb="12" eb="14">
      <t>ソウシュツ</t>
    </rPh>
    <rPh sb="14" eb="15">
      <t>シャ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7" eb="38">
      <t>ノゾ</t>
    </rPh>
    <rPh sb="45" eb="46">
      <t>ジュウ</t>
    </rPh>
    <rPh sb="46" eb="49">
      <t>ギョウシャスウ</t>
    </rPh>
    <rPh sb="50" eb="52">
      <t>ウチワケ</t>
    </rPh>
    <rPh sb="53" eb="55">
      <t>ゴウケイ</t>
    </rPh>
    <rPh sb="56" eb="58">
      <t>イッチ</t>
    </rPh>
    <rPh sb="61" eb="63">
      <t>ブブン</t>
    </rPh>
    <phoneticPr fontId="2"/>
  </si>
  <si>
    <t>調査年</t>
    <rPh sb="0" eb="2">
      <t>チョウサ</t>
    </rPh>
    <rPh sb="2" eb="3">
      <t>ドシ</t>
    </rPh>
    <phoneticPr fontId="2"/>
  </si>
  <si>
    <t>(販売農家)</t>
    <rPh sb="1" eb="3">
      <t>ハンバイ</t>
    </rPh>
    <rPh sb="3" eb="5">
      <t>ノウカ</t>
    </rPh>
    <phoneticPr fontId="2"/>
  </si>
  <si>
    <t>(自給的
農家)</t>
    <rPh sb="1" eb="4">
      <t>ジキュウテキ</t>
    </rPh>
    <rPh sb="5" eb="7">
      <t>ノウカ</t>
    </rPh>
    <phoneticPr fontId="2"/>
  </si>
  <si>
    <t>人</t>
    <rPh sb="0" eb="1">
      <t>ニン</t>
    </rPh>
    <phoneticPr fontId="2"/>
  </si>
  <si>
    <t>％</t>
    <phoneticPr fontId="2"/>
  </si>
  <si>
    <t>注２）県及び各市町村の一人当たり医療費は、出典資料による。</t>
    <rPh sb="0" eb="1">
      <t>チュウ</t>
    </rPh>
    <rPh sb="3" eb="4">
      <t>ケン</t>
    </rPh>
    <rPh sb="4" eb="5">
      <t>オヨ</t>
    </rPh>
    <rPh sb="6" eb="10">
      <t>カクシチョウソン</t>
    </rPh>
    <rPh sb="11" eb="13">
      <t>ヒトリ</t>
    </rPh>
    <rPh sb="13" eb="14">
      <t>ア</t>
    </rPh>
    <rPh sb="16" eb="19">
      <t>イリョウヒ</t>
    </rPh>
    <rPh sb="21" eb="23">
      <t>シュッテン</t>
    </rPh>
    <rPh sb="23" eb="25">
      <t>シリョウ</t>
    </rPh>
    <phoneticPr fontId="2"/>
  </si>
  <si>
    <t>人口（単位:人、％）</t>
    <rPh sb="0" eb="2">
      <t>ジンコウ</t>
    </rPh>
    <rPh sb="3" eb="5">
      <t>タンイ</t>
    </rPh>
    <rPh sb="6" eb="7">
      <t>ニン</t>
    </rPh>
    <phoneticPr fontId="2"/>
  </si>
  <si>
    <t>世帯数（単位:世帯、％）</t>
    <rPh sb="0" eb="3">
      <t>セタイスウ</t>
    </rPh>
    <rPh sb="4" eb="6">
      <t>タンイ</t>
    </rPh>
    <rPh sb="7" eb="9">
      <t>セタイ</t>
    </rPh>
    <phoneticPr fontId="2"/>
  </si>
  <si>
    <t>県央圏域</t>
    <rPh sb="0" eb="2">
      <t>ケンオウ</t>
    </rPh>
    <rPh sb="2" eb="4">
      <t>ケンイキ</t>
    </rPh>
    <phoneticPr fontId="1"/>
  </si>
  <si>
    <t>湘南圏域</t>
    <rPh sb="0" eb="2">
      <t>ショウナン</t>
    </rPh>
    <rPh sb="2" eb="4">
      <t>ケンイキ</t>
    </rPh>
    <phoneticPr fontId="2"/>
  </si>
  <si>
    <t>県西圏域</t>
    <rPh sb="0" eb="2">
      <t>ケンセイ</t>
    </rPh>
    <rPh sb="2" eb="4">
      <t>ケンイキ</t>
    </rPh>
    <phoneticPr fontId="1"/>
  </si>
  <si>
    <t>人</t>
    <rPh sb="0" eb="1">
      <t>ニン</t>
    </rPh>
    <phoneticPr fontId="2"/>
  </si>
  <si>
    <t>(内訳)</t>
    <rPh sb="1" eb="3">
      <t>ウチワケ</t>
    </rPh>
    <phoneticPr fontId="2"/>
  </si>
  <si>
    <t>人</t>
    <rPh sb="0" eb="1">
      <t>ニン</t>
    </rPh>
    <phoneticPr fontId="2"/>
  </si>
  <si>
    <t>地区</t>
    <rPh sb="0" eb="2">
      <t>チク</t>
    </rPh>
    <phoneticPr fontId="2"/>
  </si>
  <si>
    <t>注）　総数には年齢不詳を含んでいるため、年齢別合計とは一致しない場合がある。</t>
    <rPh sb="0" eb="1">
      <t>チュウ</t>
    </rPh>
    <rPh sb="3" eb="5">
      <t>ソウスウ</t>
    </rPh>
    <rPh sb="7" eb="9">
      <t>ネンレイ</t>
    </rPh>
    <rPh sb="9" eb="11">
      <t>フショウ</t>
    </rPh>
    <rPh sb="12" eb="13">
      <t>フク</t>
    </rPh>
    <rPh sb="20" eb="22">
      <t>ネンレイ</t>
    </rPh>
    <rPh sb="22" eb="23">
      <t>ベツ</t>
    </rPh>
    <rPh sb="23" eb="25">
      <t>ゴウケイ</t>
    </rPh>
    <rPh sb="27" eb="29">
      <t>イッチ</t>
    </rPh>
    <rPh sb="32" eb="34">
      <t>バアイ</t>
    </rPh>
    <phoneticPr fontId="2"/>
  </si>
  <si>
    <t>類別作付農家数（主なもの）</t>
    <rPh sb="0" eb="2">
      <t>ルイベツ</t>
    </rPh>
    <rPh sb="2" eb="4">
      <t>サクツケ</t>
    </rPh>
    <rPh sb="4" eb="6">
      <t>ノウカ</t>
    </rPh>
    <rPh sb="6" eb="7">
      <t>スウ</t>
    </rPh>
    <rPh sb="8" eb="9">
      <t>オモ</t>
    </rPh>
    <phoneticPr fontId="2"/>
  </si>
  <si>
    <t>注１）　平成30年度データから「75歳以上」を「75歳以上85歳未満」「85歳以上」に細分化。</t>
    <rPh sb="4" eb="6">
      <t>ヘイセイ</t>
    </rPh>
    <rPh sb="8" eb="10">
      <t>ネンド</t>
    </rPh>
    <rPh sb="18" eb="19">
      <t>サイ</t>
    </rPh>
    <rPh sb="19" eb="21">
      <t>イジョウ</t>
    </rPh>
    <rPh sb="26" eb="27">
      <t>サイ</t>
    </rPh>
    <rPh sb="27" eb="29">
      <t>イジョウ</t>
    </rPh>
    <rPh sb="31" eb="34">
      <t>サイミマン</t>
    </rPh>
    <rPh sb="38" eb="39">
      <t>サイ</t>
    </rPh>
    <rPh sb="39" eb="41">
      <t>イジョウ</t>
    </rPh>
    <rPh sb="43" eb="46">
      <t>サイブンカ</t>
    </rPh>
    <phoneticPr fontId="2"/>
  </si>
  <si>
    <t>要支援・要介護者数（第1号被保険者のみ）</t>
    <rPh sb="0" eb="1">
      <t>ヨウ</t>
    </rPh>
    <rPh sb="1" eb="3">
      <t>シエン</t>
    </rPh>
    <rPh sb="4" eb="5">
      <t>ヨウ</t>
    </rPh>
    <rPh sb="5" eb="7">
      <t>カイゴ</t>
    </rPh>
    <rPh sb="7" eb="8">
      <t>シャ</t>
    </rPh>
    <rPh sb="8" eb="9">
      <t>スウ</t>
    </rPh>
    <rPh sb="10" eb="11">
      <t>ダイ</t>
    </rPh>
    <rPh sb="12" eb="13">
      <t>ゴウ</t>
    </rPh>
    <rPh sb="13" eb="17">
      <t>ヒホケンシャ</t>
    </rPh>
    <phoneticPr fontId="2"/>
  </si>
  <si>
    <t>6-3  身体障害者手帳・療育手帳・精神障害者保健福祉手帳交付状況</t>
    <rPh sb="5" eb="7">
      <t>シンタイ</t>
    </rPh>
    <rPh sb="7" eb="10">
      <t>ショウガイシャ</t>
    </rPh>
    <rPh sb="10" eb="12">
      <t>テチョウ</t>
    </rPh>
    <rPh sb="13" eb="15">
      <t>リョウイク</t>
    </rPh>
    <rPh sb="15" eb="17">
      <t>テチョウ</t>
    </rPh>
    <rPh sb="18" eb="20">
      <t>セイシン</t>
    </rPh>
    <rPh sb="20" eb="23">
      <t>ショウガイシャ</t>
    </rPh>
    <rPh sb="23" eb="25">
      <t>ホケン</t>
    </rPh>
    <rPh sb="25" eb="27">
      <t>フクシ</t>
    </rPh>
    <rPh sb="27" eb="29">
      <t>テチョウ</t>
    </rPh>
    <rPh sb="29" eb="31">
      <t>コウフ</t>
    </rPh>
    <rPh sb="31" eb="33">
      <t>ジョウキョウ</t>
    </rPh>
    <phoneticPr fontId="2"/>
  </si>
  <si>
    <t>精神障害者保健福祉手帳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2"/>
  </si>
  <si>
    <t>年別</t>
    <rPh sb="0" eb="2">
      <t>ネンベツベツ</t>
    </rPh>
    <phoneticPr fontId="2"/>
  </si>
  <si>
    <t>園</t>
    <rPh sb="0" eb="1">
      <t>エン</t>
    </rPh>
    <phoneticPr fontId="12"/>
  </si>
  <si>
    <t>事業所</t>
    <rPh sb="0" eb="3">
      <t>ジギョウショ</t>
    </rPh>
    <phoneticPr fontId="2"/>
  </si>
  <si>
    <t>事業所</t>
    <rPh sb="0" eb="3">
      <t>ジギョウショ</t>
    </rPh>
    <phoneticPr fontId="2"/>
  </si>
  <si>
    <t>施設</t>
    <rPh sb="0" eb="2">
      <t>シセツ</t>
    </rPh>
    <phoneticPr fontId="2"/>
  </si>
  <si>
    <t>出典：国勢調査(各実施年)</t>
    <rPh sb="0" eb="2">
      <t>シュッテン</t>
    </rPh>
    <rPh sb="3" eb="5">
      <t>コクセイ</t>
    </rPh>
    <rPh sb="5" eb="7">
      <t>チョウサ</t>
    </rPh>
    <rPh sb="8" eb="11">
      <t>カクジッシ</t>
    </rPh>
    <rPh sb="11" eb="12">
      <t>ネン</t>
    </rPh>
    <phoneticPr fontId="2"/>
  </si>
  <si>
    <t>全会計計</t>
    <rPh sb="0" eb="1">
      <t>ゼン</t>
    </rPh>
    <rPh sb="1" eb="3">
      <t>カイケイ</t>
    </rPh>
    <rPh sb="3" eb="4">
      <t>ケイ</t>
    </rPh>
    <phoneticPr fontId="2"/>
  </si>
  <si>
    <t>注１）被保険者数は各年度月平均、総医療費は各年度末現在。</t>
    <rPh sb="0" eb="1">
      <t>チュウ</t>
    </rPh>
    <rPh sb="3" eb="7">
      <t>ヒホケンシャ</t>
    </rPh>
    <rPh sb="7" eb="8">
      <t>スウ</t>
    </rPh>
    <rPh sb="9" eb="12">
      <t>カクネンド</t>
    </rPh>
    <rPh sb="12" eb="15">
      <t>ツキヘイキン</t>
    </rPh>
    <rPh sb="16" eb="17">
      <t>ソウ</t>
    </rPh>
    <rPh sb="17" eb="20">
      <t>イリョウヒ</t>
    </rPh>
    <rPh sb="21" eb="25">
      <t>カクネンドマツ</t>
    </rPh>
    <rPh sb="25" eb="27">
      <t>ゲンザイ</t>
    </rPh>
    <phoneticPr fontId="2"/>
  </si>
  <si>
    <t>注２）  平成17年以前はデータなし。</t>
    <rPh sb="0" eb="1">
      <t>チュウ</t>
    </rPh>
    <rPh sb="5" eb="7">
      <t>ヘイセイ</t>
    </rPh>
    <rPh sb="9" eb="10">
      <t>ネン</t>
    </rPh>
    <rPh sb="10" eb="12">
      <t>イゼン</t>
    </rPh>
    <phoneticPr fontId="2"/>
  </si>
  <si>
    <t>注1）　流入人口＝町外からの通勤・通学者。</t>
    <rPh sb="0" eb="1">
      <t>チュウ</t>
    </rPh>
    <rPh sb="4" eb="6">
      <t>リュウニュウ</t>
    </rPh>
    <rPh sb="6" eb="8">
      <t>ジンコウ</t>
    </rPh>
    <rPh sb="9" eb="11">
      <t>チョウガイ</t>
    </rPh>
    <rPh sb="14" eb="16">
      <t>ツウキン</t>
    </rPh>
    <rPh sb="17" eb="20">
      <t>ツウガクシャ</t>
    </rPh>
    <phoneticPr fontId="2"/>
  </si>
  <si>
    <t>注2）　流出人口＝町外への通勤・通学者（不詳を除く）。</t>
    <rPh sb="0" eb="1">
      <t>チュウ</t>
    </rPh>
    <phoneticPr fontId="2"/>
  </si>
  <si>
    <t>注3）　開成町分は町内（自宅外）での従業者、通学者を示す。</t>
    <rPh sb="0" eb="1">
      <t>チュウ</t>
    </rPh>
    <rPh sb="4" eb="7">
      <t>カイセイマチ</t>
    </rPh>
    <rPh sb="7" eb="8">
      <t>ブン</t>
    </rPh>
    <rPh sb="9" eb="11">
      <t>チョウナイ</t>
    </rPh>
    <rPh sb="12" eb="15">
      <t>ジタクガイ</t>
    </rPh>
    <rPh sb="18" eb="20">
      <t>ジュウギョウ</t>
    </rPh>
    <rPh sb="20" eb="21">
      <t>シャ</t>
    </rPh>
    <rPh sb="22" eb="25">
      <t>ツウガクシャ</t>
    </rPh>
    <rPh sb="26" eb="27">
      <t>シメ</t>
    </rPh>
    <phoneticPr fontId="2"/>
  </si>
  <si>
    <t>注）　開成町は人口集中地区を昭和60年に設定。</t>
    <rPh sb="0" eb="1">
      <t>チュウ</t>
    </rPh>
    <rPh sb="3" eb="6">
      <t>カイセイマチ</t>
    </rPh>
    <rPh sb="7" eb="9">
      <t>ジンコウ</t>
    </rPh>
    <rPh sb="9" eb="11">
      <t>シュウチュウ</t>
    </rPh>
    <rPh sb="11" eb="13">
      <t>チク</t>
    </rPh>
    <rPh sb="14" eb="16">
      <t>ショウワ</t>
    </rPh>
    <rPh sb="18" eb="19">
      <t>ネン</t>
    </rPh>
    <rPh sb="20" eb="22">
      <t>セッテイ</t>
    </rPh>
    <phoneticPr fontId="2"/>
  </si>
  <si>
    <t>人口集中地区面積
(DID)</t>
    <rPh sb="0" eb="2">
      <t>ジンコウ</t>
    </rPh>
    <rPh sb="2" eb="4">
      <t>シュウチュウ</t>
    </rPh>
    <rPh sb="4" eb="6">
      <t>チク</t>
    </rPh>
    <rPh sb="6" eb="8">
      <t>メンセキ</t>
    </rPh>
    <phoneticPr fontId="2"/>
  </si>
  <si>
    <t>1-4 農業振興地域</t>
    <rPh sb="4" eb="6">
      <t>ノウギョウ</t>
    </rPh>
    <rPh sb="6" eb="8">
      <t>シンコウ</t>
    </rPh>
    <rPh sb="8" eb="10">
      <t>チイキ</t>
    </rPh>
    <phoneticPr fontId="2"/>
  </si>
  <si>
    <t>2-1 世帯数・人口・１世帯あたり人員の推移</t>
    <phoneticPr fontId="2"/>
  </si>
  <si>
    <t>②  県西圏域各市町相互の従業・通学先状況</t>
    <rPh sb="3" eb="5">
      <t>ケンセイ</t>
    </rPh>
    <rPh sb="5" eb="7">
      <t>ケンイキ</t>
    </rPh>
    <rPh sb="7" eb="8">
      <t>カク</t>
    </rPh>
    <rPh sb="8" eb="10">
      <t>シチョウ</t>
    </rPh>
    <rPh sb="10" eb="12">
      <t>ソウゴ</t>
    </rPh>
    <rPh sb="13" eb="15">
      <t>ジュウギョウ</t>
    </rPh>
    <rPh sb="16" eb="18">
      <t>ツウガク</t>
    </rPh>
    <rPh sb="18" eb="19">
      <t>サキ</t>
    </rPh>
    <rPh sb="19" eb="21">
      <t>ジョウキョウ</t>
    </rPh>
    <phoneticPr fontId="2"/>
  </si>
  <si>
    <t>(令和3年度分固定資産の価格等の概要調書）</t>
    <rPh sb="1" eb="3">
      <t>レイワ</t>
    </rPh>
    <rPh sb="4" eb="6">
      <t>ネンド</t>
    </rPh>
    <rPh sb="6" eb="7">
      <t>ブン</t>
    </rPh>
    <rPh sb="7" eb="9">
      <t>コテイ</t>
    </rPh>
    <rPh sb="9" eb="11">
      <t>シサン</t>
    </rPh>
    <rPh sb="12" eb="15">
      <t>カカクトウ</t>
    </rPh>
    <rPh sb="16" eb="20">
      <t>ガイヨウチョウショ</t>
    </rPh>
    <phoneticPr fontId="2"/>
  </si>
  <si>
    <t>上下水道</t>
    <rPh sb="0" eb="2">
      <t>ジョウゲ</t>
    </rPh>
    <rPh sb="2" eb="4">
      <t>スイドウ</t>
    </rPh>
    <phoneticPr fontId="2"/>
  </si>
  <si>
    <t>12-2 一般会計歳入決算額(科目別)</t>
    <rPh sb="5" eb="7">
      <t>イッパン</t>
    </rPh>
    <rPh sb="7" eb="9">
      <t>カイケイ</t>
    </rPh>
    <rPh sb="9" eb="11">
      <t>サイニュウ</t>
    </rPh>
    <rPh sb="11" eb="13">
      <t>ケッサン</t>
    </rPh>
    <rPh sb="13" eb="14">
      <t>ガク</t>
    </rPh>
    <rPh sb="15" eb="17">
      <t>カモク</t>
    </rPh>
    <rPh sb="17" eb="18">
      <t>ベツ</t>
    </rPh>
    <phoneticPr fontId="2"/>
  </si>
  <si>
    <t>12－3　 一般会計歳出決算額(目的別・性質別)</t>
    <rPh sb="6" eb="8">
      <t>イッパン</t>
    </rPh>
    <rPh sb="8" eb="10">
      <t>カイケイ</t>
    </rPh>
    <rPh sb="10" eb="12">
      <t>サイシュツ</t>
    </rPh>
    <rPh sb="12" eb="14">
      <t>ケッサン</t>
    </rPh>
    <rPh sb="14" eb="15">
      <t>ガク</t>
    </rPh>
    <rPh sb="16" eb="18">
      <t>モクテキ</t>
    </rPh>
    <rPh sb="18" eb="19">
      <t>ベツ</t>
    </rPh>
    <rPh sb="20" eb="22">
      <t>セイシツ</t>
    </rPh>
    <rPh sb="22" eb="23">
      <t>ベツ</t>
    </rPh>
    <phoneticPr fontId="2"/>
  </si>
  <si>
    <t>平成31（令和元）年</t>
    <rPh sb="0" eb="2">
      <t>ヘイセイ</t>
    </rPh>
    <rPh sb="5" eb="7">
      <t>レイワ</t>
    </rPh>
    <rPh sb="7" eb="8">
      <t>ガン</t>
    </rPh>
    <rPh sb="9" eb="10">
      <t>ネン</t>
    </rPh>
    <phoneticPr fontId="2"/>
  </si>
  <si>
    <t>平成31(令和元)年</t>
    <rPh sb="0" eb="2">
      <t>ヘイセイ</t>
    </rPh>
    <rPh sb="5" eb="7">
      <t>レイワ</t>
    </rPh>
    <rPh sb="7" eb="8">
      <t>ガン</t>
    </rPh>
    <rPh sb="9" eb="10">
      <t>ネン</t>
    </rPh>
    <phoneticPr fontId="2"/>
  </si>
  <si>
    <t>（各年中）</t>
    <rPh sb="1" eb="4">
      <t>カクネンチュウ</t>
    </rPh>
    <phoneticPr fontId="2"/>
  </si>
  <si>
    <t>2-8  合計特殊出生率等</t>
    <rPh sb="5" eb="7">
      <t>ゴウケイ</t>
    </rPh>
    <rPh sb="7" eb="9">
      <t>トクシュ</t>
    </rPh>
    <rPh sb="9" eb="11">
      <t>シュッショウ</t>
    </rPh>
    <rPh sb="11" eb="12">
      <t>リツ</t>
    </rPh>
    <rPh sb="12" eb="13">
      <t>トウ</t>
    </rPh>
    <phoneticPr fontId="2"/>
  </si>
  <si>
    <t>-</t>
    <phoneticPr fontId="2"/>
  </si>
  <si>
    <t>注）  自給的農家：経営耕地面積が30a未満かつ農産物販売金額が年間50万円未満の農家。</t>
    <rPh sb="0" eb="1">
      <t>チュウ</t>
    </rPh>
    <rPh sb="4" eb="7">
      <t>ジキュウテキ</t>
    </rPh>
    <rPh sb="7" eb="9">
      <t>ノウカ</t>
    </rPh>
    <rPh sb="10" eb="12">
      <t>ケイエイ</t>
    </rPh>
    <rPh sb="12" eb="14">
      <t>コウチ</t>
    </rPh>
    <rPh sb="14" eb="16">
      <t>メンセキ</t>
    </rPh>
    <rPh sb="20" eb="22">
      <t>ミマン</t>
    </rPh>
    <rPh sb="24" eb="27">
      <t>ノウサンブツ</t>
    </rPh>
    <rPh sb="27" eb="29">
      <t>ハンバイ</t>
    </rPh>
    <rPh sb="29" eb="31">
      <t>キンガク</t>
    </rPh>
    <rPh sb="32" eb="34">
      <t>ネンカン</t>
    </rPh>
    <rPh sb="36" eb="38">
      <t>マンエン</t>
    </rPh>
    <rPh sb="38" eb="40">
      <t>ミマン</t>
    </rPh>
    <rPh sb="41" eb="43">
      <t>ノウカ</t>
    </rPh>
    <phoneticPr fontId="2"/>
  </si>
  <si>
    <t>平成31年(令和元)年度</t>
    <rPh sb="0" eb="2">
      <t>ヘイセイ</t>
    </rPh>
    <rPh sb="4" eb="5">
      <t>ネン</t>
    </rPh>
    <rPh sb="6" eb="7">
      <t>レイ</t>
    </rPh>
    <rPh sb="7" eb="8">
      <t>カズ</t>
    </rPh>
    <rPh sb="8" eb="9">
      <t>モト</t>
    </rPh>
    <rPh sb="10" eb="12">
      <t>ネンド</t>
    </rPh>
    <phoneticPr fontId="2"/>
  </si>
  <si>
    <t>平成31(令和元)年度</t>
    <rPh sb="0" eb="2">
      <t>ヘイセイ</t>
    </rPh>
    <rPh sb="5" eb="7">
      <t>レイワ</t>
    </rPh>
    <rPh sb="7" eb="8">
      <t>ガン</t>
    </rPh>
    <rPh sb="9" eb="11">
      <t>ネンド</t>
    </rPh>
    <rPh sb="10" eb="11">
      <t>ド</t>
    </rPh>
    <phoneticPr fontId="2"/>
  </si>
  <si>
    <t>平成31(令和元)年度</t>
    <rPh sb="0" eb="2">
      <t>ヘイセイ</t>
    </rPh>
    <rPh sb="5" eb="7">
      <t>レイワ</t>
    </rPh>
    <rPh sb="7" eb="8">
      <t>ガン</t>
    </rPh>
    <rPh sb="9" eb="11">
      <t>ネンド</t>
    </rPh>
    <phoneticPr fontId="2"/>
  </si>
  <si>
    <t>（各年度末現在）</t>
    <rPh sb="1" eb="2">
      <t>カク</t>
    </rPh>
    <phoneticPr fontId="2"/>
  </si>
  <si>
    <t>平成31(令和元)年度</t>
    <rPh sb="0" eb="2">
      <t>ヘイセイ</t>
    </rPh>
    <rPh sb="5" eb="6">
      <t>レイ</t>
    </rPh>
    <rPh sb="6" eb="7">
      <t>カズ</t>
    </rPh>
    <rPh sb="7" eb="8">
      <t>ガン</t>
    </rPh>
    <rPh sb="9" eb="11">
      <t>ネンド</t>
    </rPh>
    <rPh sb="10" eb="11">
      <t>ド</t>
    </rPh>
    <phoneticPr fontId="2"/>
  </si>
  <si>
    <t>年度別</t>
    <rPh sb="0" eb="2">
      <t>ネンド</t>
    </rPh>
    <rPh sb="2" eb="3">
      <t>ベツ</t>
    </rPh>
    <phoneticPr fontId="2"/>
  </si>
  <si>
    <t>平成31(令和元)年度</t>
    <rPh sb="0" eb="2">
      <t>ヘイセイ</t>
    </rPh>
    <rPh sb="5" eb="7">
      <t>レイワ</t>
    </rPh>
    <rPh sb="7" eb="8">
      <t>ガン</t>
    </rPh>
    <rPh sb="9" eb="11">
      <t>ネンド</t>
    </rPh>
    <phoneticPr fontId="12"/>
  </si>
  <si>
    <t>　(うち農用地区域)</t>
    <rPh sb="4" eb="7">
      <t>ノウヨウチ</t>
    </rPh>
    <rPh sb="7" eb="9">
      <t>クイキ</t>
    </rPh>
    <phoneticPr fontId="2"/>
  </si>
  <si>
    <t>注)農用地区域は農業用施設用地含む。</t>
    <rPh sb="0" eb="1">
      <t>チュウ</t>
    </rPh>
    <rPh sb="2" eb="5">
      <t>ノウヨウチ</t>
    </rPh>
    <rPh sb="5" eb="7">
      <t>クイキ</t>
    </rPh>
    <rPh sb="8" eb="11">
      <t>ノウギョウヨウ</t>
    </rPh>
    <rPh sb="11" eb="13">
      <t>シセツ</t>
    </rPh>
    <rPh sb="13" eb="15">
      <t>ヨウチ</t>
    </rPh>
    <rPh sb="15" eb="16">
      <t>フク</t>
    </rPh>
    <phoneticPr fontId="2"/>
  </si>
  <si>
    <t>注)　世帯数、人数は、各年度月平均値である。</t>
    <rPh sb="0" eb="1">
      <t>チュウ</t>
    </rPh>
    <rPh sb="3" eb="6">
      <t>セタイスウ</t>
    </rPh>
    <rPh sb="7" eb="9">
      <t>ニンズウ</t>
    </rPh>
    <rPh sb="11" eb="14">
      <t>カクネンド</t>
    </rPh>
    <rPh sb="14" eb="15">
      <t>ツキ</t>
    </rPh>
    <rPh sb="15" eb="18">
      <t>ヘイキンチ</t>
    </rPh>
    <phoneticPr fontId="2"/>
  </si>
  <si>
    <t>注１）　行政人口は、各年度末現在の住民基本台帳人口。</t>
    <rPh sb="0" eb="1">
      <t>チュウ</t>
    </rPh>
    <rPh sb="4" eb="6">
      <t>ギョウセイ</t>
    </rPh>
    <rPh sb="6" eb="8">
      <t>ジンコウ</t>
    </rPh>
    <rPh sb="10" eb="14">
      <t>カクネンドマツ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2"/>
  </si>
  <si>
    <t>注２）　人口普及率は、処理区域人口を行政人口で除した値である。</t>
    <rPh sb="0" eb="1">
      <t>チュウ</t>
    </rPh>
    <rPh sb="4" eb="6">
      <t>ジンコウ</t>
    </rPh>
    <rPh sb="6" eb="8">
      <t>フキュウ</t>
    </rPh>
    <rPh sb="8" eb="9">
      <t>リツ</t>
    </rPh>
    <rPh sb="11" eb="13">
      <t>ショリ</t>
    </rPh>
    <rPh sb="13" eb="15">
      <t>クイキ</t>
    </rPh>
    <rPh sb="15" eb="17">
      <t>ジンコウ</t>
    </rPh>
    <rPh sb="18" eb="20">
      <t>ギョウセイ</t>
    </rPh>
    <rPh sb="20" eb="22">
      <t>ジンコウ</t>
    </rPh>
    <rPh sb="23" eb="24">
      <t>ジョ</t>
    </rPh>
    <rPh sb="26" eb="27">
      <t>アタイ</t>
    </rPh>
    <phoneticPr fontId="2"/>
  </si>
  <si>
    <t>注1）　教員数（本務者）は常勤者（フルタイム労働者）を示す。</t>
    <rPh sb="6" eb="7">
      <t>スウ</t>
    </rPh>
    <rPh sb="27" eb="28">
      <t>シメ</t>
    </rPh>
    <phoneticPr fontId="2"/>
  </si>
  <si>
    <t>注2）　開成町の公立幼稚園は、開成幼稚園１園である。</t>
    <rPh sb="4" eb="7">
      <t>カイセイマチ</t>
    </rPh>
    <rPh sb="8" eb="10">
      <t>コウリツ</t>
    </rPh>
    <rPh sb="10" eb="13">
      <t>ヨウチエン</t>
    </rPh>
    <rPh sb="15" eb="17">
      <t>カイセイ</t>
    </rPh>
    <rPh sb="17" eb="20">
      <t>ヨウチエン</t>
    </rPh>
    <rPh sb="21" eb="22">
      <t>エン</t>
    </rPh>
    <phoneticPr fontId="2"/>
  </si>
  <si>
    <t>注2）　開成町の公立小学校は、開成小学校、開成南小学校の２校である。</t>
    <rPh sb="4" eb="7">
      <t>カイセイマチ</t>
    </rPh>
    <rPh sb="8" eb="10">
      <t>コウリツ</t>
    </rPh>
    <rPh sb="10" eb="13">
      <t>ショウガッコウ</t>
    </rPh>
    <rPh sb="15" eb="17">
      <t>カイセイ</t>
    </rPh>
    <rPh sb="17" eb="20">
      <t>ショウガッコウ</t>
    </rPh>
    <rPh sb="21" eb="23">
      <t>カイセイ</t>
    </rPh>
    <rPh sb="23" eb="24">
      <t>ミナミ</t>
    </rPh>
    <rPh sb="24" eb="27">
      <t>ショウガッコウ</t>
    </rPh>
    <rPh sb="29" eb="30">
      <t>コウ</t>
    </rPh>
    <phoneticPr fontId="2"/>
  </si>
  <si>
    <t>注2）　開成町の公立中学校は、文命中学校1校である。</t>
    <rPh sb="4" eb="7">
      <t>カイセイマチ</t>
    </rPh>
    <rPh sb="8" eb="10">
      <t>コウリツ</t>
    </rPh>
    <rPh sb="10" eb="13">
      <t>チュウガッコウ</t>
    </rPh>
    <rPh sb="15" eb="16">
      <t>ブン</t>
    </rPh>
    <rPh sb="16" eb="17">
      <t>メイ</t>
    </rPh>
    <rPh sb="17" eb="20">
      <t>チュウガッコウ</t>
    </rPh>
    <rPh sb="21" eb="22">
      <t>コウ</t>
    </rPh>
    <phoneticPr fontId="2"/>
  </si>
  <si>
    <t>出典：H28経済センサス活動調査</t>
    <rPh sb="0" eb="2">
      <t>シュッテン</t>
    </rPh>
    <rPh sb="6" eb="8">
      <t>ケイザイ</t>
    </rPh>
    <rPh sb="12" eb="14">
      <t>カツドウ</t>
    </rPh>
    <rPh sb="14" eb="16">
      <t>チョウサ</t>
    </rPh>
    <phoneticPr fontId="2"/>
  </si>
  <si>
    <t>後期高齢者医療制度</t>
    <rPh sb="0" eb="2">
      <t>コウキ</t>
    </rPh>
    <rPh sb="2" eb="5">
      <t>コウレイシャ</t>
    </rPh>
    <rPh sb="5" eb="7">
      <t>イリョウ</t>
    </rPh>
    <rPh sb="7" eb="9">
      <t>セイド</t>
    </rPh>
    <phoneticPr fontId="2"/>
  </si>
  <si>
    <t>注1）　町の出生数、出生率は「神奈川県衛生統計年報」による。</t>
    <rPh sb="4" eb="5">
      <t>マチ</t>
    </rPh>
    <rPh sb="6" eb="9">
      <t>シュッショウスウ</t>
    </rPh>
    <rPh sb="10" eb="12">
      <t>シュッショウ</t>
    </rPh>
    <rPh sb="12" eb="13">
      <t>リツ</t>
    </rPh>
    <rPh sb="15" eb="19">
      <t>カナガワケン</t>
    </rPh>
    <rPh sb="19" eb="25">
      <t>エイセイトウケイネンポウ</t>
    </rPh>
    <phoneticPr fontId="2"/>
  </si>
  <si>
    <t>出典：国勢調査（令和3年は令和2年国勢調査からの推計値（神奈川県人口統計調査））</t>
    <rPh sb="0" eb="2">
      <t>シュッテン</t>
    </rPh>
    <rPh sb="3" eb="5">
      <t>コクセイ</t>
    </rPh>
    <rPh sb="5" eb="7">
      <t>チョウサ</t>
    </rPh>
    <rPh sb="8" eb="10">
      <t>レイワ</t>
    </rPh>
    <rPh sb="11" eb="12">
      <t>ネン</t>
    </rPh>
    <rPh sb="13" eb="15">
      <t>レイワ</t>
    </rPh>
    <rPh sb="16" eb="17">
      <t>ネン</t>
    </rPh>
    <rPh sb="17" eb="19">
      <t>コクセイ</t>
    </rPh>
    <rPh sb="19" eb="21">
      <t>チョウサ</t>
    </rPh>
    <rPh sb="24" eb="27">
      <t>スイケイチ</t>
    </rPh>
    <rPh sb="28" eb="32">
      <t>カナガワケン</t>
    </rPh>
    <rPh sb="32" eb="34">
      <t>ジンコウ</t>
    </rPh>
    <rPh sb="34" eb="36">
      <t>トウケイ</t>
    </rPh>
    <rPh sb="36" eb="38">
      <t>チョウサ</t>
    </rPh>
    <phoneticPr fontId="2"/>
  </si>
  <si>
    <t>9-3  火災発生状況</t>
    <rPh sb="5" eb="7">
      <t>カサイ</t>
    </rPh>
    <rPh sb="7" eb="9">
      <t>ハッセイ</t>
    </rPh>
    <rPh sb="9" eb="11">
      <t>ジョウキョウ</t>
    </rPh>
    <phoneticPr fontId="12"/>
  </si>
  <si>
    <t>（各年中）</t>
    <rPh sb="1" eb="3">
      <t>カクネン</t>
    </rPh>
    <rPh sb="3" eb="4">
      <t>チュウ</t>
    </rPh>
    <phoneticPr fontId="2"/>
  </si>
  <si>
    <t>うち全損</t>
    <rPh sb="2" eb="4">
      <t>ゼンソン</t>
    </rPh>
    <phoneticPr fontId="12"/>
  </si>
  <si>
    <t>令和２年</t>
    <rPh sb="0" eb="2">
      <t>レイワ</t>
    </rPh>
    <rPh sb="3" eb="4">
      <t>ネン</t>
    </rPh>
    <phoneticPr fontId="12"/>
  </si>
  <si>
    <t>平成31(令和元)年</t>
    <rPh sb="0" eb="2">
      <t>ヘイセイ</t>
    </rPh>
    <rPh sb="5" eb="7">
      <t>レイワ</t>
    </rPh>
    <rPh sb="7" eb="8">
      <t>ガン</t>
    </rPh>
    <rPh sb="9" eb="10">
      <t>ネン</t>
    </rPh>
    <phoneticPr fontId="12"/>
  </si>
  <si>
    <t>9-4  救急出動件数</t>
    <rPh sb="5" eb="7">
      <t>キュウキュウ</t>
    </rPh>
    <rPh sb="7" eb="9">
      <t>シュツドウ</t>
    </rPh>
    <rPh sb="9" eb="11">
      <t>ケンスウ</t>
    </rPh>
    <phoneticPr fontId="12"/>
  </si>
  <si>
    <t>出典：小田原市消防本部-消防年報</t>
    <rPh sb="0" eb="2">
      <t>シュッテン</t>
    </rPh>
    <rPh sb="3" eb="7">
      <t>オダワラシ</t>
    </rPh>
    <rPh sb="7" eb="9">
      <t>ショウボウ</t>
    </rPh>
    <rPh sb="9" eb="11">
      <t>ホンブ</t>
    </rPh>
    <rPh sb="12" eb="14">
      <t>ショウボウ</t>
    </rPh>
    <rPh sb="14" eb="16">
      <t>ネンポウ</t>
    </rPh>
    <phoneticPr fontId="2"/>
  </si>
  <si>
    <t>令和3年
（速報値）</t>
    <rPh sb="0" eb="2">
      <t>レイワ</t>
    </rPh>
    <rPh sb="3" eb="4">
      <t>ネン</t>
    </rPh>
    <rPh sb="6" eb="9">
      <t>ソクホウチ</t>
    </rPh>
    <phoneticPr fontId="2"/>
  </si>
  <si>
    <t>出典:事業所・企業統計調査（H18）、経済センサス基礎調査（H21,H26）、経済センサス活動調査（H24,H28,R3）</t>
    <rPh sb="0" eb="2">
      <t>シュッテン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9" eb="21">
      <t>ケイザイ</t>
    </rPh>
    <rPh sb="25" eb="27">
      <t>キソ</t>
    </rPh>
    <rPh sb="27" eb="29">
      <t>チョウサ</t>
    </rPh>
    <rPh sb="39" eb="41">
      <t>ケイザイ</t>
    </rPh>
    <rPh sb="45" eb="47">
      <t>カツドウ</t>
    </rPh>
    <rPh sb="47" eb="49">
      <t>チョウサ</t>
    </rPh>
    <phoneticPr fontId="2"/>
  </si>
  <si>
    <t>注１）　R3経済センサス活動調査は速報値であり、今後数値の変更があり得る。</t>
    <rPh sb="0" eb="1">
      <t>チュウ</t>
    </rPh>
    <rPh sb="6" eb="8">
      <t>ケイザイ</t>
    </rPh>
    <rPh sb="12" eb="14">
      <t>カツドウ</t>
    </rPh>
    <rPh sb="14" eb="16">
      <t>チョウサ</t>
    </rPh>
    <rPh sb="17" eb="20">
      <t>ソクホウチ</t>
    </rPh>
    <rPh sb="24" eb="26">
      <t>コンゴ</t>
    </rPh>
    <rPh sb="26" eb="28">
      <t>スウチ</t>
    </rPh>
    <rPh sb="29" eb="31">
      <t>ヘンコウ</t>
    </rPh>
    <rPh sb="34" eb="35">
      <t>エ</t>
    </rPh>
    <phoneticPr fontId="2"/>
  </si>
  <si>
    <t>注）　平成26年をもって商業統計調査は廃止。Ｒ３経済センサス活動調査速報では、市町村別数値は公表されていない。</t>
    <rPh sb="0" eb="1">
      <t>チュウ</t>
    </rPh>
    <rPh sb="3" eb="5">
      <t>ヘイセイ</t>
    </rPh>
    <rPh sb="7" eb="8">
      <t>ネン</t>
    </rPh>
    <rPh sb="24" eb="26">
      <t>ケイザイ</t>
    </rPh>
    <rPh sb="30" eb="32">
      <t>カツドウ</t>
    </rPh>
    <rPh sb="32" eb="34">
      <t>チョウサ</t>
    </rPh>
    <rPh sb="34" eb="36">
      <t>ソクホウ</t>
    </rPh>
    <rPh sb="39" eb="42">
      <t>シチョウソン</t>
    </rPh>
    <rPh sb="42" eb="43">
      <t>ベツ</t>
    </rPh>
    <rPh sb="43" eb="45">
      <t>スウチ</t>
    </rPh>
    <rPh sb="46" eb="48">
      <t>コウヒョウ</t>
    </rPh>
    <phoneticPr fontId="2"/>
  </si>
  <si>
    <t>市町</t>
    <rPh sb="0" eb="2">
      <t>シチョウ</t>
    </rPh>
    <phoneticPr fontId="2"/>
  </si>
  <si>
    <t>注）　太枠は各市町内（自宅外）での従業者、通学者を示す。</t>
    <rPh sb="0" eb="1">
      <t>チュウ</t>
    </rPh>
    <rPh sb="3" eb="5">
      <t>フトワク</t>
    </rPh>
    <rPh sb="6" eb="8">
      <t>カクシ</t>
    </rPh>
    <rPh sb="8" eb="9">
      <t>マチ</t>
    </rPh>
    <rPh sb="9" eb="10">
      <t>ナイ</t>
    </rPh>
    <rPh sb="11" eb="14">
      <t>ジタクガイ</t>
    </rPh>
    <rPh sb="17" eb="19">
      <t>ジュウギョウ</t>
    </rPh>
    <rPh sb="19" eb="20">
      <t>シャ</t>
    </rPh>
    <rPh sb="21" eb="24">
      <t>ツウガクシャ</t>
    </rPh>
    <rPh sb="25" eb="26">
      <t>シメ</t>
    </rPh>
    <phoneticPr fontId="2"/>
  </si>
  <si>
    <t>市町</t>
    <rPh sb="0" eb="1">
      <t>シ</t>
    </rPh>
    <rPh sb="1" eb="2">
      <t>マチ</t>
    </rPh>
    <phoneticPr fontId="2"/>
  </si>
  <si>
    <t>注3）　町及び県の合計特殊出生率は外国人人口を含むため、国の数値（日本人人口のみ）とは算出方法が異なる。</t>
    <rPh sb="4" eb="5">
      <t>マチ</t>
    </rPh>
    <rPh sb="5" eb="6">
      <t>オヨ</t>
    </rPh>
    <rPh sb="7" eb="8">
      <t>ケン</t>
    </rPh>
    <rPh sb="9" eb="11">
      <t>ゴウケイ</t>
    </rPh>
    <rPh sb="11" eb="13">
      <t>トクシュ</t>
    </rPh>
    <rPh sb="13" eb="15">
      <t>シュッショウ</t>
    </rPh>
    <rPh sb="15" eb="16">
      <t>リツ</t>
    </rPh>
    <rPh sb="17" eb="19">
      <t>ガイコク</t>
    </rPh>
    <rPh sb="19" eb="20">
      <t>ジン</t>
    </rPh>
    <rPh sb="20" eb="22">
      <t>ジンコウ</t>
    </rPh>
    <rPh sb="23" eb="24">
      <t>フク</t>
    </rPh>
    <rPh sb="28" eb="29">
      <t>クニ</t>
    </rPh>
    <rPh sb="30" eb="32">
      <t>スウチ</t>
    </rPh>
    <rPh sb="33" eb="35">
      <t>ニホン</t>
    </rPh>
    <rPh sb="35" eb="36">
      <t>ジン</t>
    </rPh>
    <rPh sb="36" eb="38">
      <t>ジンコウ</t>
    </rPh>
    <rPh sb="43" eb="45">
      <t>サンシュツ</t>
    </rPh>
    <rPh sb="45" eb="47">
      <t>ホウホウ</t>
    </rPh>
    <rPh sb="48" eb="49">
      <t>コト</t>
    </rPh>
    <phoneticPr fontId="2"/>
  </si>
  <si>
    <t>注） 旧津久井郡4町は、平成22年調査より相模原市に含む。</t>
    <rPh sb="0" eb="1">
      <t>チュウ</t>
    </rPh>
    <rPh sb="3" eb="8">
      <t>キュウツクイグン</t>
    </rPh>
    <rPh sb="9" eb="10">
      <t>チョウ</t>
    </rPh>
    <rPh sb="12" eb="14">
      <t>ヘイセイ</t>
    </rPh>
    <rPh sb="16" eb="17">
      <t>ネン</t>
    </rPh>
    <rPh sb="17" eb="19">
      <t>チョウサ</t>
    </rPh>
    <rPh sb="21" eb="25">
      <t>サガミハラシ</t>
    </rPh>
    <rPh sb="26" eb="27">
      <t>フク</t>
    </rPh>
    <phoneticPr fontId="2"/>
  </si>
  <si>
    <t>注2）　公務の事業所は本調査の対象外である。</t>
    <rPh sb="0" eb="1">
      <t>チュウ</t>
    </rPh>
    <rPh sb="4" eb="6">
      <t>コウム</t>
    </rPh>
    <rPh sb="7" eb="10">
      <t>ジギョウショ</t>
    </rPh>
    <rPh sb="11" eb="12">
      <t>ホン</t>
    </rPh>
    <rPh sb="12" eb="14">
      <t>チョウサ</t>
    </rPh>
    <rPh sb="15" eb="17">
      <t>タイショウ</t>
    </rPh>
    <rPh sb="17" eb="18">
      <t>ガイ</t>
    </rPh>
    <phoneticPr fontId="2"/>
  </si>
  <si>
    <t>出典：県勢要覧（県観光課調）</t>
    <rPh sb="0" eb="2">
      <t>シュッテン</t>
    </rPh>
    <rPh sb="3" eb="5">
      <t>ケンセイ</t>
    </rPh>
    <rPh sb="5" eb="7">
      <t>ヨウラン</t>
    </rPh>
    <rPh sb="8" eb="9">
      <t>ケン</t>
    </rPh>
    <rPh sb="9" eb="11">
      <t>カンコウ</t>
    </rPh>
    <rPh sb="11" eb="12">
      <t>カ</t>
    </rPh>
    <rPh sb="12" eb="13">
      <t>シラ</t>
    </rPh>
    <phoneticPr fontId="2"/>
  </si>
  <si>
    <t>出典：県勢要覧（県消防保安課調）</t>
    <rPh sb="0" eb="2">
      <t>シュッテン</t>
    </rPh>
    <rPh sb="3" eb="7">
      <t>ケンセイヨウラン</t>
    </rPh>
    <rPh sb="8" eb="9">
      <t>ケン</t>
    </rPh>
    <rPh sb="9" eb="11">
      <t>ショウボウ</t>
    </rPh>
    <rPh sb="11" eb="13">
      <t>ホアン</t>
    </rPh>
    <rPh sb="13" eb="14">
      <t>カ</t>
    </rPh>
    <rPh sb="14" eb="15">
      <t>シラ</t>
    </rPh>
    <phoneticPr fontId="2"/>
  </si>
  <si>
    <t>町環境上下水道課調</t>
    <rPh sb="0" eb="1">
      <t>マチ</t>
    </rPh>
    <rPh sb="1" eb="3">
      <t>カンキョウ</t>
    </rPh>
    <rPh sb="3" eb="5">
      <t>ジョウゲ</t>
    </rPh>
    <rPh sb="5" eb="7">
      <t>スイドウ</t>
    </rPh>
    <rPh sb="8" eb="9">
      <t>シラ</t>
    </rPh>
    <phoneticPr fontId="12"/>
  </si>
  <si>
    <t>出典：県勢要覧（県企業庁経営課調）</t>
    <rPh sb="0" eb="2">
      <t>シュッテン</t>
    </rPh>
    <rPh sb="3" eb="5">
      <t>ケンセイ</t>
    </rPh>
    <rPh sb="5" eb="7">
      <t>ヨウラン</t>
    </rPh>
    <rPh sb="8" eb="9">
      <t>ケン</t>
    </rPh>
    <rPh sb="9" eb="12">
      <t>キギョウチョウ</t>
    </rPh>
    <rPh sb="12" eb="14">
      <t>ケイエイ</t>
    </rPh>
    <rPh sb="14" eb="15">
      <t>カ</t>
    </rPh>
    <rPh sb="15" eb="16">
      <t>シラ</t>
    </rPh>
    <phoneticPr fontId="2"/>
  </si>
  <si>
    <t>出典：県勢要覧（県下水道課調）</t>
    <rPh sb="0" eb="2">
      <t>シュッテン</t>
    </rPh>
    <rPh sb="3" eb="5">
      <t>ケンセイ</t>
    </rPh>
    <rPh sb="5" eb="7">
      <t>ヨウラン</t>
    </rPh>
    <rPh sb="8" eb="9">
      <t>ケン</t>
    </rPh>
    <rPh sb="9" eb="12">
      <t>ゲスイドウ</t>
    </rPh>
    <rPh sb="12" eb="13">
      <t>カ</t>
    </rPh>
    <rPh sb="13" eb="14">
      <t>シラ</t>
    </rPh>
    <phoneticPr fontId="2"/>
  </si>
  <si>
    <t>出典：県勢要覧（県医療保険課調）</t>
    <rPh sb="0" eb="2">
      <t>シュッテン</t>
    </rPh>
    <rPh sb="3" eb="5">
      <t>ケンセイ</t>
    </rPh>
    <rPh sb="5" eb="7">
      <t>ヨウラン</t>
    </rPh>
    <rPh sb="8" eb="9">
      <t>ケン</t>
    </rPh>
    <rPh sb="9" eb="11">
      <t>イリョウ</t>
    </rPh>
    <rPh sb="11" eb="13">
      <t>ホケン</t>
    </rPh>
    <rPh sb="13" eb="14">
      <t>カ</t>
    </rPh>
    <rPh sb="14" eb="15">
      <t>シラ</t>
    </rPh>
    <phoneticPr fontId="2"/>
  </si>
  <si>
    <t>出典：神奈川県後期高齢者医療事業報告書</t>
    <phoneticPr fontId="2"/>
  </si>
  <si>
    <t>出典：県勢要覧（県次世代育成課調）</t>
    <rPh sb="0" eb="2">
      <t>シュッテン</t>
    </rPh>
    <rPh sb="3" eb="5">
      <t>ケンセイ</t>
    </rPh>
    <rPh sb="5" eb="7">
      <t>ヨウラン</t>
    </rPh>
    <rPh sb="8" eb="9">
      <t>ケン</t>
    </rPh>
    <rPh sb="9" eb="12">
      <t>ジセダイ</t>
    </rPh>
    <rPh sb="12" eb="14">
      <t>イクセイ</t>
    </rPh>
    <rPh sb="14" eb="15">
      <t>カ</t>
    </rPh>
    <rPh sb="15" eb="16">
      <t>シラ</t>
    </rPh>
    <phoneticPr fontId="2"/>
  </si>
  <si>
    <t>出典：県勢要覧（県生活援護課調）</t>
    <rPh sb="0" eb="2">
      <t>シュッテン</t>
    </rPh>
    <rPh sb="3" eb="5">
      <t>ケンセイ</t>
    </rPh>
    <rPh sb="5" eb="7">
      <t>ヨウラン</t>
    </rPh>
    <rPh sb="8" eb="9">
      <t>ケン</t>
    </rPh>
    <rPh sb="9" eb="11">
      <t>セイカツ</t>
    </rPh>
    <rPh sb="11" eb="13">
      <t>エンゴ</t>
    </rPh>
    <rPh sb="13" eb="14">
      <t>カ</t>
    </rPh>
    <rPh sb="14" eb="15">
      <t>シラ</t>
    </rPh>
    <phoneticPr fontId="2"/>
  </si>
  <si>
    <t>出典：県勢要覧（県都市計画課調）</t>
    <rPh sb="0" eb="2">
      <t>シュッテン</t>
    </rPh>
    <rPh sb="3" eb="5">
      <t>ケンセイ</t>
    </rPh>
    <rPh sb="5" eb="7">
      <t>ヨウラン</t>
    </rPh>
    <rPh sb="8" eb="9">
      <t>ケン</t>
    </rPh>
    <rPh sb="9" eb="11">
      <t>トシ</t>
    </rPh>
    <rPh sb="11" eb="13">
      <t>ケイカク</t>
    </rPh>
    <rPh sb="13" eb="14">
      <t>カ</t>
    </rPh>
    <rPh sb="14" eb="15">
      <t>シラ</t>
    </rPh>
    <phoneticPr fontId="2"/>
  </si>
  <si>
    <t>出典：県勢要覧（県市町村課調）</t>
    <rPh sb="0" eb="2">
      <t>シュッテン</t>
    </rPh>
    <rPh sb="3" eb="5">
      <t>ケンセイ</t>
    </rPh>
    <rPh sb="5" eb="7">
      <t>ヨウラン</t>
    </rPh>
    <rPh sb="8" eb="9">
      <t>ケン</t>
    </rPh>
    <rPh sb="9" eb="12">
      <t>シチョウソン</t>
    </rPh>
    <rPh sb="12" eb="13">
      <t>カ</t>
    </rPh>
    <rPh sb="13" eb="14">
      <t>シラ</t>
    </rPh>
    <phoneticPr fontId="2"/>
  </si>
  <si>
    <t>（参考）807,868</t>
    <rPh sb="1" eb="3">
      <t>サンコウ</t>
    </rPh>
    <phoneticPr fontId="2"/>
  </si>
  <si>
    <t>夜間人口
(常住人口）
 A</t>
    <rPh sb="0" eb="2">
      <t>ヤカン</t>
    </rPh>
    <rPh sb="2" eb="4">
      <t>ジンコウ</t>
    </rPh>
    <rPh sb="6" eb="8">
      <t>ジョウジュウ</t>
    </rPh>
    <rPh sb="8" eb="10">
      <t>ジンコウ</t>
    </rPh>
    <phoneticPr fontId="2"/>
  </si>
  <si>
    <t>出典：R2国勢調査（R3はR2国勢調査からの推計）</t>
    <rPh sb="0" eb="2">
      <t>シュッテン</t>
    </rPh>
    <rPh sb="5" eb="7">
      <t>コクセイ</t>
    </rPh>
    <rPh sb="7" eb="9">
      <t>チョウサ</t>
    </rPh>
    <rPh sb="15" eb="17">
      <t>コクセイ</t>
    </rPh>
    <rPh sb="17" eb="19">
      <t>チョウサ</t>
    </rPh>
    <rPh sb="22" eb="24">
      <t>スイケイ</t>
    </rPh>
    <phoneticPr fontId="2"/>
  </si>
  <si>
    <t>出典：神奈川県衛生統計年報、国人口動態統計</t>
    <rPh sb="0" eb="2">
      <t>シュッテン</t>
    </rPh>
    <rPh sb="3" eb="7">
      <t>カナガワケン</t>
    </rPh>
    <rPh sb="7" eb="9">
      <t>エイセイ</t>
    </rPh>
    <rPh sb="9" eb="11">
      <t>トウケイ</t>
    </rPh>
    <rPh sb="11" eb="13">
      <t>ネンポウ</t>
    </rPh>
    <rPh sb="14" eb="15">
      <t>クニ</t>
    </rPh>
    <rPh sb="15" eb="21">
      <t>ジンコウドウタイトウケイ</t>
    </rPh>
    <phoneticPr fontId="2"/>
  </si>
  <si>
    <t>注) 第1次産業から第3次産業の就業者数及び割合は、分類不能の産業を除いて算出。</t>
    <rPh sb="0" eb="1">
      <t>チュウ</t>
    </rPh>
    <rPh sb="3" eb="4">
      <t>ダイ</t>
    </rPh>
    <rPh sb="5" eb="6">
      <t>ジ</t>
    </rPh>
    <rPh sb="6" eb="8">
      <t>サンギョウ</t>
    </rPh>
    <rPh sb="10" eb="11">
      <t>ダイ</t>
    </rPh>
    <rPh sb="12" eb="13">
      <t>ジ</t>
    </rPh>
    <rPh sb="13" eb="15">
      <t>サンギョウ</t>
    </rPh>
    <rPh sb="16" eb="19">
      <t>シュウギョウシャ</t>
    </rPh>
    <rPh sb="19" eb="20">
      <t>スウ</t>
    </rPh>
    <rPh sb="20" eb="21">
      <t>オヨ</t>
    </rPh>
    <rPh sb="22" eb="24">
      <t>ワリアイ</t>
    </rPh>
    <rPh sb="26" eb="28">
      <t>ブンルイ</t>
    </rPh>
    <rPh sb="28" eb="30">
      <t>フノウ</t>
    </rPh>
    <rPh sb="31" eb="33">
      <t>サンギョウ</t>
    </rPh>
    <rPh sb="34" eb="35">
      <t>ノゾ</t>
    </rPh>
    <rPh sb="37" eb="39">
      <t>サンシュツ</t>
    </rPh>
    <phoneticPr fontId="2"/>
  </si>
  <si>
    <t>3-1 産業別町民就業者数・割合</t>
    <rPh sb="4" eb="6">
      <t>サンギョウ</t>
    </rPh>
    <rPh sb="6" eb="7">
      <t>ベツ</t>
    </rPh>
    <rPh sb="7" eb="9">
      <t>チョウミン</t>
    </rPh>
    <rPh sb="9" eb="12">
      <t>シュウギョウシャ</t>
    </rPh>
    <rPh sb="12" eb="13">
      <t>スウ</t>
    </rPh>
    <rPh sb="14" eb="16">
      <t>ワリアイ</t>
    </rPh>
    <phoneticPr fontId="2"/>
  </si>
  <si>
    <t>3-2  産業別町内事業所数・従業者数</t>
    <rPh sb="5" eb="7">
      <t>サンギョウ</t>
    </rPh>
    <rPh sb="7" eb="8">
      <t>ベツ</t>
    </rPh>
    <rPh sb="8" eb="10">
      <t>チョウナイ</t>
    </rPh>
    <rPh sb="10" eb="13">
      <t>ジギョウショ</t>
    </rPh>
    <rPh sb="13" eb="14">
      <t>スウ</t>
    </rPh>
    <rPh sb="15" eb="16">
      <t>ジュウ</t>
    </rPh>
    <rPh sb="16" eb="19">
      <t>ギョウシャスウ</t>
    </rPh>
    <phoneticPr fontId="2"/>
  </si>
  <si>
    <t>3-3 産業別町内民営事業所数（経年比較）</t>
    <rPh sb="4" eb="6">
      <t>サンギョウ</t>
    </rPh>
    <rPh sb="6" eb="7">
      <t>ベツ</t>
    </rPh>
    <rPh sb="7" eb="9">
      <t>チョウナイ</t>
    </rPh>
    <rPh sb="9" eb="11">
      <t>ミンエイ</t>
    </rPh>
    <rPh sb="11" eb="14">
      <t>ジギョウショ</t>
    </rPh>
    <rPh sb="14" eb="15">
      <t>スウ</t>
    </rPh>
    <rPh sb="16" eb="18">
      <t>ケイネン</t>
    </rPh>
    <rPh sb="18" eb="20">
      <t>ヒカク</t>
    </rPh>
    <phoneticPr fontId="2"/>
  </si>
  <si>
    <t>3-5　 町内工場数・従業者数（従業者4人以上の事業所）</t>
    <rPh sb="5" eb="7">
      <t>チョウナイ</t>
    </rPh>
    <rPh sb="7" eb="9">
      <t>コウジョウ</t>
    </rPh>
    <rPh sb="9" eb="10">
      <t>スウ</t>
    </rPh>
    <rPh sb="11" eb="14">
      <t>ジュウギョウシャ</t>
    </rPh>
    <rPh sb="14" eb="15">
      <t>スウ</t>
    </rPh>
    <rPh sb="16" eb="19">
      <t>ジュウギョウシャ</t>
    </rPh>
    <rPh sb="20" eb="23">
      <t>ニンイジョウ</t>
    </rPh>
    <rPh sb="24" eb="27">
      <t>ジギョウショ</t>
    </rPh>
    <phoneticPr fontId="2"/>
  </si>
  <si>
    <t>（令和３年度末現在）</t>
    <phoneticPr fontId="2"/>
  </si>
  <si>
    <t>注２）　平成27年度から平成29年度の第１号被保険者数における「75歳以上85歳未満」の数値は75歳以上の数値に含む。</t>
    <rPh sb="4" eb="6">
      <t>ヘイセイ</t>
    </rPh>
    <rPh sb="8" eb="10">
      <t>ネンド</t>
    </rPh>
    <rPh sb="12" eb="14">
      <t>ヘイセイ</t>
    </rPh>
    <rPh sb="16" eb="18">
      <t>ネンド</t>
    </rPh>
    <rPh sb="19" eb="20">
      <t>ダイ</t>
    </rPh>
    <rPh sb="21" eb="22">
      <t>ゴウ</t>
    </rPh>
    <rPh sb="22" eb="26">
      <t>ヒホケンシャ</t>
    </rPh>
    <rPh sb="26" eb="27">
      <t>スウ</t>
    </rPh>
    <rPh sb="34" eb="35">
      <t>サイ</t>
    </rPh>
    <rPh sb="35" eb="37">
      <t>イジョウ</t>
    </rPh>
    <rPh sb="39" eb="40">
      <t>サイ</t>
    </rPh>
    <rPh sb="40" eb="42">
      <t>ミマン</t>
    </rPh>
    <rPh sb="44" eb="46">
      <t>スウチ</t>
    </rPh>
    <rPh sb="49" eb="50">
      <t>サイ</t>
    </rPh>
    <rPh sb="50" eb="52">
      <t>イジョウ</t>
    </rPh>
    <rPh sb="53" eb="55">
      <t>スウチ</t>
    </rPh>
    <rPh sb="56" eb="57">
      <t>フク</t>
    </rPh>
    <phoneticPr fontId="2"/>
  </si>
  <si>
    <t>一日あたり乗
車人員(参考)</t>
    <rPh sb="0" eb="2">
      <t>イチニチ</t>
    </rPh>
    <rPh sb="5" eb="6">
      <t>ノ</t>
    </rPh>
    <rPh sb="7" eb="8">
      <t>クルマ</t>
    </rPh>
    <rPh sb="8" eb="10">
      <t>ジンイン</t>
    </rPh>
    <rPh sb="11" eb="13">
      <t>サンコウ</t>
    </rPh>
    <phoneticPr fontId="2"/>
  </si>
  <si>
    <t>年別</t>
    <rPh sb="0" eb="2">
      <t>ネンベツベツ</t>
    </rPh>
    <phoneticPr fontId="12"/>
  </si>
  <si>
    <t>年　別</t>
    <rPh sb="0" eb="1">
      <t>トシ</t>
    </rPh>
    <rPh sb="2" eb="3">
      <t>ベツ</t>
    </rPh>
    <phoneticPr fontId="2"/>
  </si>
  <si>
    <t>県西圏域</t>
    <rPh sb="0" eb="2">
      <t>ケンセイ</t>
    </rPh>
    <rPh sb="2" eb="4">
      <t>ケンイキ</t>
    </rPh>
    <phoneticPr fontId="2"/>
  </si>
  <si>
    <t>県　計</t>
    <rPh sb="0" eb="1">
      <t>ケン</t>
    </rPh>
    <rPh sb="2" eb="3">
      <t>ケイ</t>
    </rPh>
    <phoneticPr fontId="2"/>
  </si>
  <si>
    <t>参考：年齢（３区分）別人口の推移（県西圏域２市８町）</t>
    <rPh sb="0" eb="2">
      <t>サンコウ</t>
    </rPh>
    <rPh sb="3" eb="5">
      <t>ネンレイ</t>
    </rPh>
    <rPh sb="7" eb="9">
      <t>クブン</t>
    </rPh>
    <rPh sb="10" eb="11">
      <t>ベツ</t>
    </rPh>
    <rPh sb="11" eb="13">
      <t>ジンコウ</t>
    </rPh>
    <rPh sb="14" eb="16">
      <t>スイイ</t>
    </rPh>
    <rPh sb="17" eb="19">
      <t>ケンセイ</t>
    </rPh>
    <rPh sb="19" eb="21">
      <t>ケンイキ</t>
    </rPh>
    <rPh sb="22" eb="23">
      <t>シ</t>
    </rPh>
    <rPh sb="24" eb="25">
      <t>マチ</t>
    </rPh>
    <phoneticPr fontId="2"/>
  </si>
  <si>
    <t>区分</t>
    <rPh sb="0" eb="2">
      <t>クブン</t>
    </rPh>
    <phoneticPr fontId="2"/>
  </si>
  <si>
    <t>(令和２年度)</t>
    <rPh sb="1" eb="3">
      <t>レイワ</t>
    </rPh>
    <rPh sb="4" eb="6">
      <t>ネンド</t>
    </rPh>
    <phoneticPr fontId="2"/>
  </si>
  <si>
    <t>区分</t>
    <rPh sb="0" eb="2">
      <t>クブン</t>
    </rPh>
    <phoneticPr fontId="2"/>
  </si>
  <si>
    <t>注) 数値は暦年合計である。</t>
    <rPh sb="0" eb="1">
      <t>チュウ</t>
    </rPh>
    <rPh sb="3" eb="5">
      <t>スウチ</t>
    </rPh>
    <rPh sb="6" eb="8">
      <t>レキネン</t>
    </rPh>
    <rPh sb="8" eb="10">
      <t>ゴウケイ</t>
    </rPh>
    <phoneticPr fontId="2"/>
  </si>
  <si>
    <t>産業区分／調査年</t>
    <rPh sb="0" eb="2">
      <t>サンギョウ</t>
    </rPh>
    <rPh sb="2" eb="4">
      <t>クブン</t>
    </rPh>
    <rPh sb="5" eb="7">
      <t>チョウサ</t>
    </rPh>
    <rPh sb="7" eb="8">
      <t>ネン</t>
    </rPh>
    <phoneticPr fontId="2"/>
  </si>
  <si>
    <t>鉱業,・採石業・砂利採取業</t>
    <phoneticPr fontId="2"/>
  </si>
  <si>
    <t>鉱業・採石業・砂利採取業</t>
    <phoneticPr fontId="2"/>
  </si>
  <si>
    <t xml:space="preserve">運輸業・郵便業 </t>
    <phoneticPr fontId="2"/>
  </si>
  <si>
    <t>卸売業・小売業</t>
    <phoneticPr fontId="2"/>
  </si>
  <si>
    <t xml:space="preserve">金融業・保険業   </t>
    <phoneticPr fontId="2"/>
  </si>
  <si>
    <t xml:space="preserve">不動産業・物品賃貸業   </t>
    <phoneticPr fontId="2"/>
  </si>
  <si>
    <t xml:space="preserve">学術研究、専門・技術サービス業　　          </t>
    <phoneticPr fontId="2"/>
  </si>
  <si>
    <t xml:space="preserve">宿泊業・飲食サービス業      </t>
    <phoneticPr fontId="2"/>
  </si>
  <si>
    <t>生活関連サービス 業・娯楽業</t>
    <phoneticPr fontId="2"/>
  </si>
  <si>
    <t>教育・学習支援業</t>
    <phoneticPr fontId="2"/>
  </si>
  <si>
    <t>医療・福祉</t>
    <phoneticPr fontId="2"/>
  </si>
  <si>
    <t xml:space="preserve">宿泊業,・飲食サービス業      </t>
    <phoneticPr fontId="2"/>
  </si>
  <si>
    <t>サービス業(他に分類されないもの)</t>
    <phoneticPr fontId="2"/>
  </si>
  <si>
    <t xml:space="preserve">不動産業・物品賃貸業            </t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</si>
  <si>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</si>
  <si>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</si>
  <si>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</si>
  <si>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ヒト</t>
    </rPh>
    <phoneticPr fontId="2"/>
  </si>
  <si>
    <t>(R2) - (H27)</t>
    <phoneticPr fontId="2"/>
  </si>
  <si>
    <t>(H27) - (H22)</t>
    <phoneticPr fontId="2"/>
  </si>
  <si>
    <t>注１）　年齢３区分別割合は「年齢不詳」人数を除いて算出。</t>
    <rPh sb="0" eb="1">
      <t>チュウ</t>
    </rPh>
    <rPh sb="4" eb="6">
      <t>ネンレイ</t>
    </rPh>
    <rPh sb="7" eb="9">
      <t>クブン</t>
    </rPh>
    <rPh sb="9" eb="10">
      <t>ベツ</t>
    </rPh>
    <rPh sb="10" eb="12">
      <t>ワリアイ</t>
    </rPh>
    <rPh sb="14" eb="16">
      <t>ネンレイ</t>
    </rPh>
    <rPh sb="16" eb="18">
      <t>フショウ</t>
    </rPh>
    <rPh sb="19" eb="21">
      <t>ニンズウ</t>
    </rPh>
    <rPh sb="22" eb="23">
      <t>ノゾ</t>
    </rPh>
    <rPh sb="25" eb="27">
      <t>サンシュツ</t>
    </rPh>
    <phoneticPr fontId="2"/>
  </si>
  <si>
    <t>横 　浜
川　 崎</t>
    <rPh sb="0" eb="1">
      <t>ヨコ</t>
    </rPh>
    <rPh sb="3" eb="4">
      <t>ハマ</t>
    </rPh>
    <rPh sb="5" eb="6">
      <t>カワ</t>
    </rPh>
    <rPh sb="8" eb="9">
      <t>ザキ</t>
    </rPh>
    <phoneticPr fontId="2"/>
  </si>
  <si>
    <t>横須賀
三　 浦</t>
    <rPh sb="0" eb="3">
      <t>ヨコスカ</t>
    </rPh>
    <rPh sb="4" eb="5">
      <t>サン</t>
    </rPh>
    <rPh sb="7" eb="8">
      <t>ウラ</t>
    </rPh>
    <phoneticPr fontId="2"/>
  </si>
  <si>
    <t>横浜川崎圏域</t>
    <rPh sb="0" eb="2">
      <t>ヨコハマ</t>
    </rPh>
    <rPh sb="2" eb="4">
      <t>カワサキ</t>
    </rPh>
    <rPh sb="4" eb="6">
      <t>ケンイキ</t>
    </rPh>
    <phoneticPr fontId="1"/>
  </si>
  <si>
    <t>横須賀三浦圏域</t>
    <rPh sb="0" eb="3">
      <t>ヨコスカ</t>
    </rPh>
    <rPh sb="3" eb="5">
      <t>ミウラ</t>
    </rPh>
    <rPh sb="5" eb="7">
      <t>ケンイキ</t>
    </rPh>
    <phoneticPr fontId="1"/>
  </si>
  <si>
    <t>流入人口
B</t>
    <rPh sb="0" eb="2">
      <t>リュウニュウ</t>
    </rPh>
    <rPh sb="2" eb="4">
      <t>ジンコウ</t>
    </rPh>
    <phoneticPr fontId="1"/>
  </si>
  <si>
    <t>流出人口
C</t>
    <rPh sb="0" eb="2">
      <t>リュウシュツ</t>
    </rPh>
    <rPh sb="2" eb="4">
      <t>ジンコウ</t>
    </rPh>
    <phoneticPr fontId="1"/>
  </si>
  <si>
    <t>差引移動人口
D=B-C</t>
    <rPh sb="0" eb="2">
      <t>サシヒキ</t>
    </rPh>
    <rPh sb="2" eb="4">
      <t>イドウ</t>
    </rPh>
    <rPh sb="4" eb="6">
      <t>ジンコウ</t>
    </rPh>
    <phoneticPr fontId="2"/>
  </si>
  <si>
    <t>昼間人口
E=A+D</t>
    <rPh sb="0" eb="2">
      <t>ヒルマ</t>
    </rPh>
    <rPh sb="2" eb="4">
      <t>ジンコウ</t>
    </rPh>
    <phoneticPr fontId="1"/>
  </si>
  <si>
    <r>
      <t xml:space="preserve">昼夜間人口比率
</t>
    </r>
    <r>
      <rPr>
        <sz val="9"/>
        <rFont val="ＭＳ Ｐゴシック"/>
        <family val="3"/>
        <charset val="128"/>
      </rPr>
      <t>E/A</t>
    </r>
    <rPh sb="0" eb="1">
      <t>ヒル</t>
    </rPh>
    <rPh sb="1" eb="3">
      <t>ヤカン</t>
    </rPh>
    <rPh sb="3" eb="5">
      <t>ジンコウ</t>
    </rPh>
    <rPh sb="5" eb="7">
      <t>ヒリツ</t>
    </rPh>
    <phoneticPr fontId="1"/>
  </si>
  <si>
    <t>世帯数</t>
    <rPh sb="0" eb="2">
      <t>セタイ</t>
    </rPh>
    <rPh sb="2" eb="3">
      <t>スウ</t>
    </rPh>
    <phoneticPr fontId="2"/>
  </si>
  <si>
    <t>注）　年齢別人口合計は年齢不詳を含み、年齢３区分別割合は年齢不詳を除いて算出。</t>
    <rPh sb="0" eb="1">
      <t>チュウ</t>
    </rPh>
    <rPh sb="3" eb="5">
      <t>ネンレイ</t>
    </rPh>
    <rPh sb="5" eb="6">
      <t>ベツ</t>
    </rPh>
    <rPh sb="6" eb="8">
      <t>ジンコウ</t>
    </rPh>
    <rPh sb="8" eb="10">
      <t>ゴウケイ</t>
    </rPh>
    <rPh sb="11" eb="13">
      <t>ネンレイ</t>
    </rPh>
    <rPh sb="13" eb="15">
      <t>フショウ</t>
    </rPh>
    <rPh sb="16" eb="17">
      <t>フク</t>
    </rPh>
    <rPh sb="19" eb="21">
      <t>ネンレイ</t>
    </rPh>
    <rPh sb="22" eb="24">
      <t>クブン</t>
    </rPh>
    <rPh sb="24" eb="25">
      <t>ベツ</t>
    </rPh>
    <rPh sb="25" eb="27">
      <t>ワリアイ</t>
    </rPh>
    <rPh sb="28" eb="30">
      <t>ネンレイ</t>
    </rPh>
    <rPh sb="30" eb="32">
      <t>フショウ</t>
    </rPh>
    <rPh sb="33" eb="34">
      <t>ノゾ</t>
    </rPh>
    <rPh sb="36" eb="38">
      <t>サンシュツ</t>
    </rPh>
    <phoneticPr fontId="2"/>
  </si>
  <si>
    <t>位</t>
    <rPh sb="0" eb="1">
      <t>イ</t>
    </rPh>
    <phoneticPr fontId="2"/>
  </si>
  <si>
    <t>出典：R2国勢調査</t>
    <rPh sb="0" eb="2">
      <t>シュッテン</t>
    </rPh>
    <rPh sb="5" eb="7">
      <t>コクセイ</t>
    </rPh>
    <rPh sb="7" eb="9">
      <t>チョウサ</t>
    </rPh>
    <phoneticPr fontId="2"/>
  </si>
  <si>
    <t>注２）　民営事業所の経年比較を行うため、公務及び分類不能の産業を除くほか、各産業に分類される国・地方公共団体事業所も除いている。</t>
    <rPh sb="0" eb="1">
      <t>チュウ</t>
    </rPh>
    <rPh sb="4" eb="6">
      <t>ミンエイ</t>
    </rPh>
    <rPh sb="6" eb="9">
      <t>ジギョウショ</t>
    </rPh>
    <rPh sb="10" eb="12">
      <t>ケイネン</t>
    </rPh>
    <rPh sb="12" eb="14">
      <t>ヒカク</t>
    </rPh>
    <rPh sb="15" eb="16">
      <t>オコナ</t>
    </rPh>
    <rPh sb="20" eb="22">
      <t>コウム</t>
    </rPh>
    <rPh sb="22" eb="23">
      <t>オヨ</t>
    </rPh>
    <rPh sb="24" eb="26">
      <t>ブンルイ</t>
    </rPh>
    <rPh sb="26" eb="28">
      <t>フノウ</t>
    </rPh>
    <rPh sb="29" eb="31">
      <t>サンギョウ</t>
    </rPh>
    <rPh sb="32" eb="33">
      <t>ノゾ</t>
    </rPh>
    <rPh sb="37" eb="40">
      <t>カクサンギョウ</t>
    </rPh>
    <rPh sb="41" eb="43">
      <t>ブンルイ</t>
    </rPh>
    <rPh sb="46" eb="47">
      <t>クニ</t>
    </rPh>
    <rPh sb="48" eb="50">
      <t>チホウ</t>
    </rPh>
    <rPh sb="50" eb="52">
      <t>コウキョウ</t>
    </rPh>
    <rPh sb="52" eb="54">
      <t>ダンタイ</t>
    </rPh>
    <rPh sb="54" eb="57">
      <t>ジギョウショ</t>
    </rPh>
    <rPh sb="58" eb="59">
      <t>ノゾ</t>
    </rPh>
    <phoneticPr fontId="2"/>
  </si>
  <si>
    <t>注３）　令和3年調査は経済センサス活動調査で代替。令和4年以降は経済構造実態調査に抱合予定。</t>
    <rPh sb="0" eb="1">
      <t>チュウ</t>
    </rPh>
    <rPh sb="4" eb="6">
      <t>レイワ</t>
    </rPh>
    <rPh sb="7" eb="8">
      <t>ネン</t>
    </rPh>
    <rPh sb="8" eb="10">
      <t>チョウサ</t>
    </rPh>
    <rPh sb="11" eb="13">
      <t>ケイザイ</t>
    </rPh>
    <rPh sb="17" eb="19">
      <t>カツドウ</t>
    </rPh>
    <rPh sb="19" eb="21">
      <t>チョウサ</t>
    </rPh>
    <rPh sb="22" eb="24">
      <t>ダイタイ</t>
    </rPh>
    <rPh sb="25" eb="27">
      <t>レイワ</t>
    </rPh>
    <rPh sb="28" eb="31">
      <t>ネンイコウ</t>
    </rPh>
    <rPh sb="32" eb="34">
      <t>ケイザイ</t>
    </rPh>
    <rPh sb="34" eb="36">
      <t>コウゾウ</t>
    </rPh>
    <rPh sb="36" eb="38">
      <t>ジッタイ</t>
    </rPh>
    <rPh sb="38" eb="40">
      <t>チョウサ</t>
    </rPh>
    <rPh sb="41" eb="43">
      <t>ホウゴウ</t>
    </rPh>
    <rPh sb="43" eb="45">
      <t>ヨテイ</t>
    </rPh>
    <phoneticPr fontId="2"/>
  </si>
  <si>
    <t>注２）　平成29年から有給役員の項目を追加。</t>
    <rPh sb="4" eb="6">
      <t>ヘイセイ</t>
    </rPh>
    <rPh sb="8" eb="9">
      <t>ネン</t>
    </rPh>
    <rPh sb="11" eb="13">
      <t>ユウキュウ</t>
    </rPh>
    <rPh sb="13" eb="15">
      <t>ヤクイン</t>
    </rPh>
    <rPh sb="16" eb="18">
      <t>コウモク</t>
    </rPh>
    <rPh sb="19" eb="21">
      <t>ツイカ</t>
    </rPh>
    <phoneticPr fontId="2"/>
  </si>
  <si>
    <t>県西圏域の一人当たり医療費は、総医療費を月平均被保険者数で除した参考値である。</t>
    <rPh sb="0" eb="2">
      <t>ケンセイ</t>
    </rPh>
    <rPh sb="2" eb="4">
      <t>ケンイキ</t>
    </rPh>
    <rPh sb="5" eb="7">
      <t>ヒトリ</t>
    </rPh>
    <rPh sb="7" eb="8">
      <t>ア</t>
    </rPh>
    <rPh sb="10" eb="13">
      <t>イリョウヒ</t>
    </rPh>
    <rPh sb="15" eb="16">
      <t>ソウ</t>
    </rPh>
    <rPh sb="16" eb="19">
      <t>イリョウヒ</t>
    </rPh>
    <rPh sb="20" eb="23">
      <t>ツキヘイキン</t>
    </rPh>
    <rPh sb="23" eb="27">
      <t>ヒホケンシャ</t>
    </rPh>
    <rPh sb="27" eb="28">
      <t>スウ</t>
    </rPh>
    <rPh sb="29" eb="30">
      <t>ジョ</t>
    </rPh>
    <rPh sb="32" eb="34">
      <t>サンコウ</t>
    </rPh>
    <rPh sb="34" eb="35">
      <t>アタイ</t>
    </rPh>
    <phoneticPr fontId="2"/>
  </si>
  <si>
    <t>注)　一日あたり乗車人員は、年間合計乗車人員を年間日数(365日)で除した参考値である</t>
    <rPh sb="0" eb="1">
      <t>チュウ</t>
    </rPh>
    <rPh sb="3" eb="5">
      <t>イチニチ</t>
    </rPh>
    <rPh sb="8" eb="10">
      <t>ジョウシャ</t>
    </rPh>
    <rPh sb="10" eb="12">
      <t>ジンイン</t>
    </rPh>
    <rPh sb="14" eb="16">
      <t>ネンカン</t>
    </rPh>
    <rPh sb="16" eb="18">
      <t>ゴウケイ</t>
    </rPh>
    <rPh sb="18" eb="20">
      <t>ジョウシャ</t>
    </rPh>
    <rPh sb="20" eb="22">
      <t>ジンイン</t>
    </rPh>
    <rPh sb="23" eb="25">
      <t>ネンカン</t>
    </rPh>
    <rPh sb="25" eb="27">
      <t>ニッスウ</t>
    </rPh>
    <rPh sb="31" eb="32">
      <t>ニチ</t>
    </rPh>
    <rPh sb="34" eb="35">
      <t>ジョ</t>
    </rPh>
    <rPh sb="37" eb="39">
      <t>サンコウ</t>
    </rPh>
    <rPh sb="39" eb="40">
      <t>アタイ</t>
    </rPh>
    <phoneticPr fontId="2"/>
  </si>
  <si>
    <t>注）　令和元年度から３年間教育を開始したため項目を追加。</t>
    <rPh sb="3" eb="5">
      <t>レイワ</t>
    </rPh>
    <rPh sb="5" eb="7">
      <t>ガンネン</t>
    </rPh>
    <rPh sb="7" eb="8">
      <t>ド</t>
    </rPh>
    <rPh sb="11" eb="13">
      <t>ネンカン</t>
    </rPh>
    <rPh sb="13" eb="15">
      <t>キョウイク</t>
    </rPh>
    <rPh sb="16" eb="18">
      <t>カイシ</t>
    </rPh>
    <rPh sb="22" eb="24">
      <t>コウモク</t>
    </rPh>
    <rPh sb="25" eb="27">
      <t>ツイカ</t>
    </rPh>
    <phoneticPr fontId="2"/>
  </si>
  <si>
    <t>1-5 地価公示（全国、県、県西圏域比較）</t>
    <rPh sb="4" eb="6">
      <t>チカ</t>
    </rPh>
    <rPh sb="6" eb="8">
      <t>コウジ</t>
    </rPh>
    <rPh sb="9" eb="11">
      <t>ゼンコク</t>
    </rPh>
    <rPh sb="12" eb="13">
      <t>ケン</t>
    </rPh>
    <rPh sb="14" eb="16">
      <t>ケンセイ</t>
    </rPh>
    <rPh sb="16" eb="18">
      <t>ケンイキ</t>
    </rPh>
    <rPh sb="18" eb="20">
      <t>ヒカク</t>
    </rPh>
    <phoneticPr fontId="2"/>
  </si>
  <si>
    <t>参考：市町村別人口の推移（昭和４５年～令和２年）</t>
    <rPh sb="0" eb="2">
      <t>サンコウ</t>
    </rPh>
    <rPh sb="3" eb="6">
      <t>シチョウソン</t>
    </rPh>
    <rPh sb="4" eb="6">
      <t>チョウソン</t>
    </rPh>
    <rPh sb="6" eb="7">
      <t>ベツ</t>
    </rPh>
    <rPh sb="7" eb="9">
      <t>ジンコウ</t>
    </rPh>
    <rPh sb="10" eb="12">
      <t>スイイ</t>
    </rPh>
    <rPh sb="13" eb="15">
      <t>ショウワ</t>
    </rPh>
    <rPh sb="17" eb="18">
      <t>ネン</t>
    </rPh>
    <rPh sb="19" eb="21">
      <t>レイワ</t>
    </rPh>
    <rPh sb="22" eb="23">
      <t>ネン</t>
    </rPh>
    <phoneticPr fontId="2"/>
  </si>
  <si>
    <t>出典：神奈川県年齢別人口統計調査</t>
    <rPh sb="0" eb="2">
      <t>シュッテン</t>
    </rPh>
    <rPh sb="3" eb="7">
      <t>カナガワケン</t>
    </rPh>
    <rPh sb="7" eb="9">
      <t>ネンレイ</t>
    </rPh>
    <rPh sb="9" eb="10">
      <t>ベツ</t>
    </rPh>
    <rPh sb="10" eb="12">
      <t>ジンコウ</t>
    </rPh>
    <rPh sb="12" eb="14">
      <t>トウケイ</t>
    </rPh>
    <rPh sb="14" eb="16">
      <t>チョウサ</t>
    </rPh>
    <phoneticPr fontId="2"/>
  </si>
  <si>
    <t>注）  年少人口割合及び高齢者割合は、年齢不詳を除いて算出。</t>
    <rPh sb="0" eb="1">
      <t>チュウ</t>
    </rPh>
    <rPh sb="4" eb="6">
      <t>ネンショウ</t>
    </rPh>
    <rPh sb="6" eb="8">
      <t>ジンコウ</t>
    </rPh>
    <rPh sb="8" eb="10">
      <t>ワリアイ</t>
    </rPh>
    <rPh sb="10" eb="11">
      <t>オヨ</t>
    </rPh>
    <rPh sb="12" eb="15">
      <t>コウレイシャ</t>
    </rPh>
    <rPh sb="15" eb="17">
      <t>ワリアイ</t>
    </rPh>
    <rPh sb="19" eb="21">
      <t>ネンレイ</t>
    </rPh>
    <rPh sb="21" eb="23">
      <t>フショウ</t>
    </rPh>
    <rPh sb="24" eb="25">
      <t>ノゾ</t>
    </rPh>
    <rPh sb="27" eb="29">
      <t>サンシュツ</t>
    </rPh>
    <phoneticPr fontId="2"/>
  </si>
  <si>
    <t>出典：神奈川県国民健康保険事業状況</t>
    <rPh sb="0" eb="2">
      <t>シュッテン</t>
    </rPh>
    <rPh sb="3" eb="7">
      <t>カナガワケン</t>
    </rPh>
    <rPh sb="7" eb="9">
      <t>コクミン</t>
    </rPh>
    <rPh sb="9" eb="11">
      <t>ケンコウ</t>
    </rPh>
    <rPh sb="11" eb="13">
      <t>ホケン</t>
    </rPh>
    <rPh sb="13" eb="15">
      <t>ジギョウ</t>
    </rPh>
    <rPh sb="15" eb="17">
      <t>ジョウキョウ</t>
    </rPh>
    <phoneticPr fontId="2"/>
  </si>
  <si>
    <t>注2）　流出人口＝町外への通勤従業者・通学者。（不詳を除く。町内（自宅外）での従業者・通学者を含む。）</t>
    <rPh sb="0" eb="1">
      <t>チュウ</t>
    </rPh>
    <rPh sb="15" eb="18">
      <t>ジュウギョウシャ</t>
    </rPh>
    <rPh sb="30" eb="32">
      <t>チョウナイ</t>
    </rPh>
    <rPh sb="33" eb="36">
      <t>ジタクガイ</t>
    </rPh>
    <rPh sb="39" eb="42">
      <t>ジュウギョウシャ</t>
    </rPh>
    <rPh sb="43" eb="46">
      <t>ツウガクシャ</t>
    </rPh>
    <rPh sb="47" eb="48">
      <t>フク</t>
    </rPh>
    <phoneticPr fontId="2"/>
  </si>
  <si>
    <t>注1）　流入人口＝町外からの従業者・通学者。（町内（自宅外）での従業者・通学者を含む。）</t>
    <rPh sb="0" eb="1">
      <t>チュウ</t>
    </rPh>
    <rPh sb="4" eb="6">
      <t>リュウニュウ</t>
    </rPh>
    <rPh sb="6" eb="8">
      <t>ジンコウ</t>
    </rPh>
    <rPh sb="9" eb="11">
      <t>チョウガイ</t>
    </rPh>
    <rPh sb="14" eb="17">
      <t>ジュウギョウシャ</t>
    </rPh>
    <rPh sb="18" eb="21">
      <t>ツウガクシャ</t>
    </rPh>
    <rPh sb="23" eb="25">
      <t>チョウナイ</t>
    </rPh>
    <rPh sb="26" eb="29">
      <t>ジタクガイ</t>
    </rPh>
    <rPh sb="32" eb="35">
      <t>ジュウギョウシャ</t>
    </rPh>
    <rPh sb="36" eb="39">
      <t>ツウガクシャ</t>
    </rPh>
    <rPh sb="40" eb="41">
      <t>フク</t>
    </rPh>
    <phoneticPr fontId="2"/>
  </si>
  <si>
    <t>令和３年</t>
    <rPh sb="0" eb="2">
      <t>レイワ</t>
    </rPh>
    <rPh sb="3" eb="4">
      <t>ネン</t>
    </rPh>
    <phoneticPr fontId="12"/>
  </si>
  <si>
    <t>令和３年度</t>
    <rPh sb="0" eb="2">
      <t>レイワ</t>
    </rPh>
    <rPh sb="3" eb="5">
      <t>ネンド</t>
    </rPh>
    <phoneticPr fontId="2"/>
  </si>
  <si>
    <t>駅前通り線周辺地区土地区画整理事業特別会計</t>
    <rPh sb="0" eb="2">
      <t>エキマエ</t>
    </rPh>
    <rPh sb="2" eb="3">
      <t>ドオ</t>
    </rPh>
    <rPh sb="4" eb="5">
      <t>セン</t>
    </rPh>
    <rPh sb="5" eb="7">
      <t>シュウヘン</t>
    </rPh>
    <rPh sb="7" eb="9">
      <t>チク</t>
    </rPh>
    <rPh sb="9" eb="11">
      <t>トチ</t>
    </rPh>
    <rPh sb="11" eb="13">
      <t>クカク</t>
    </rPh>
    <rPh sb="13" eb="15">
      <t>セイリ</t>
    </rPh>
    <rPh sb="15" eb="17">
      <t>ジギョウ</t>
    </rPh>
    <rPh sb="17" eb="19">
      <t>トクベツ</t>
    </rPh>
    <rPh sb="19" eb="21">
      <t>カイケイ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</si>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</sst>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0.0_);[Red]\(0.0\)"/>
    <numFmt numFmtId="177" formatCode="0.0"/>
    <numFmt numFmtId="178" formatCode="#,##0_);[Red]\(#,##0\)"/>
    <numFmt numFmtId="179" formatCode="#,##0.0_);[Red]\(#,##0.0\)"/>
    <numFmt numFmtId="180" formatCode="#,##0_ "/>
    <numFmt numFmtId="181" formatCode="#,##0.00_ "/>
    <numFmt numFmtId="182" formatCode="#,##0.0;[Red]\-#,##0.0"/>
    <numFmt numFmtId="183" formatCode="#,##0.0_ ;[Red]\-#,##0.0\ "/>
    <numFmt numFmtId="184" formatCode="0.0%"/>
    <numFmt numFmtId="185" formatCode="0.00_);[Red]\(0.00\)"/>
    <numFmt numFmtId="186" formatCode="0_);[Red]\(0\)"/>
    <numFmt numFmtId="187" formatCode="\(0.0\)"/>
    <numFmt numFmtId="188" formatCode="#,##0.00_);[Red]\(#,##0.00\)"/>
    <numFmt numFmtId="189" formatCode="#,##0.000_);[Red]\(#,##0.000\)"/>
    <numFmt numFmtId="190" formatCode="\(0\)"/>
    <numFmt numFmtId="191" formatCode="#,##0.0;[Red]\△#,##0.0"/>
    <numFmt numFmtId="192" formatCode="0.0;[Red]\△0.0"/>
    <numFmt numFmtId="193" formatCode="#,##0;[Red]\△#,##0"/>
    <numFmt numFmtId="194" formatCode="0.00;[Red]\△0.00"/>
    <numFmt numFmtId="195" formatCode="0.00%;[Red]\△0.00%"/>
  </numFmts>
  <fonts count="4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</font>
    <font>
      <sz val="6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9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明朝"/>
      <family val="1"/>
      <charset val="128"/>
    </font>
    <font>
      <sz val="14"/>
      <color theme="1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9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10"/>
      <name val="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2"/>
      <charset val="128"/>
    </font>
    <font>
      <u/>
      <sz val="8"/>
      <name val="ＭＳ Ｐゴシック"/>
      <family val="2"/>
      <charset val="128"/>
    </font>
    <font>
      <sz val="8"/>
      <color rgb="FFFF000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7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499984740745262"/>
      </patternFill>
    </fill>
  </fills>
  <borders count="1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hair">
        <color indexed="64"/>
      </left>
      <right/>
      <top style="dashed">
        <color auto="1"/>
      </top>
      <bottom style="dashed">
        <color auto="1"/>
      </bottom>
      <diagonal/>
    </border>
    <border>
      <left/>
      <right style="hair">
        <color indexed="64"/>
      </right>
      <top style="dashed">
        <color auto="1"/>
      </top>
      <bottom style="dashed">
        <color auto="1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ouble">
        <color indexed="64"/>
      </bottom>
      <diagonal/>
    </border>
    <border>
      <left/>
      <right/>
      <top style="dashed">
        <color auto="1"/>
      </top>
      <bottom style="double">
        <color indexed="64"/>
      </bottom>
      <diagonal/>
    </border>
    <border>
      <left/>
      <right style="thin">
        <color indexed="64"/>
      </right>
      <top style="dashed">
        <color auto="1"/>
      </top>
      <bottom style="double">
        <color indexed="64"/>
      </bottom>
      <diagonal/>
    </border>
    <border>
      <left style="dashed">
        <color auto="1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thin">
        <color indexed="64"/>
      </right>
      <top/>
      <bottom style="dashed">
        <color auto="1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/>
      <top style="dashed">
        <color auto="1"/>
      </top>
      <bottom/>
      <diagonal/>
    </border>
    <border>
      <left/>
      <right style="hair">
        <color indexed="64"/>
      </right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6" fillId="0" borderId="0"/>
    <xf numFmtId="38" fontId="23" fillId="0" borderId="0" applyFont="0" applyFill="0" applyBorder="0" applyAlignment="0" applyProtection="0">
      <alignment vertical="center"/>
    </xf>
  </cellStyleXfs>
  <cellXfs count="24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4" fillId="0" borderId="64" xfId="0" applyFont="1" applyBorder="1" applyAlignment="1">
      <alignment horizontal="center" vertical="center"/>
    </xf>
    <xf numFmtId="38" fontId="15" fillId="0" borderId="65" xfId="1" applyFont="1" applyBorder="1" applyAlignment="1">
      <alignment vertical="center"/>
    </xf>
    <xf numFmtId="0" fontId="13" fillId="0" borderId="6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5" fillId="0" borderId="40" xfId="0" applyFont="1" applyBorder="1" applyAlignment="1">
      <alignment horizontal="distributed" vertical="center"/>
    </xf>
    <xf numFmtId="0" fontId="15" fillId="0" borderId="40" xfId="0" applyFont="1" applyFill="1" applyBorder="1" applyAlignment="1">
      <alignment horizontal="distributed" vertical="center"/>
    </xf>
    <xf numFmtId="0" fontId="15" fillId="0" borderId="66" xfId="0" applyFont="1" applyFill="1" applyBorder="1" applyAlignment="1">
      <alignment horizontal="distributed" vertical="center"/>
    </xf>
    <xf numFmtId="0" fontId="14" fillId="0" borderId="52" xfId="0" applyFont="1" applyBorder="1" applyAlignment="1">
      <alignment horizontal="center" vertical="center"/>
    </xf>
    <xf numFmtId="38" fontId="9" fillId="0" borderId="32" xfId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0" fontId="4" fillId="0" borderId="0" xfId="0" applyFont="1" applyFill="1">
      <alignment vertical="center"/>
    </xf>
    <xf numFmtId="0" fontId="7" fillId="0" borderId="0" xfId="0" applyFont="1" applyBorder="1" applyAlignment="1">
      <alignment horizontal="left" vertical="center"/>
    </xf>
    <xf numFmtId="38" fontId="4" fillId="0" borderId="0" xfId="1" applyFont="1">
      <alignment vertical="center"/>
    </xf>
    <xf numFmtId="38" fontId="7" fillId="0" borderId="0" xfId="1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8" fontId="9" fillId="0" borderId="5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center"/>
    </xf>
    <xf numFmtId="0" fontId="21" fillId="0" borderId="40" xfId="0" applyFont="1" applyBorder="1" applyAlignment="1">
      <alignment vertical="top"/>
    </xf>
    <xf numFmtId="0" fontId="21" fillId="0" borderId="65" xfId="0" applyFont="1" applyBorder="1" applyAlignment="1">
      <alignment horizontal="right" vertical="top"/>
    </xf>
    <xf numFmtId="0" fontId="21" fillId="0" borderId="12" xfId="0" applyFont="1" applyBorder="1" applyAlignment="1">
      <alignment horizontal="right" vertical="top"/>
    </xf>
    <xf numFmtId="0" fontId="18" fillId="0" borderId="5" xfId="0" applyFont="1" applyBorder="1" applyAlignment="1">
      <alignment horizontal="right" vertical="top"/>
    </xf>
    <xf numFmtId="0" fontId="18" fillId="0" borderId="32" xfId="0" applyFont="1" applyBorder="1" applyAlignment="1">
      <alignment horizontal="right" vertical="top"/>
    </xf>
    <xf numFmtId="0" fontId="18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right" vertical="top"/>
    </xf>
    <xf numFmtId="0" fontId="18" fillId="0" borderId="27" xfId="0" applyFont="1" applyBorder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38" fontId="9" fillId="0" borderId="27" xfId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9" fillId="0" borderId="32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74" xfId="1" applyFont="1" applyBorder="1" applyAlignment="1">
      <alignment horizontal="right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24" fillId="0" borderId="0" xfId="0" applyFont="1" applyFill="1" applyBorder="1">
      <alignment vertical="center"/>
    </xf>
    <xf numFmtId="38" fontId="3" fillId="0" borderId="0" xfId="1" applyFont="1" applyAlignment="1">
      <alignment vertical="center"/>
    </xf>
    <xf numFmtId="185" fontId="3" fillId="0" borderId="0" xfId="1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38" fontId="7" fillId="0" borderId="1" xfId="1" applyFont="1" applyBorder="1" applyAlignment="1">
      <alignment horizontal="left" vertical="center"/>
    </xf>
    <xf numFmtId="185" fontId="7" fillId="0" borderId="1" xfId="1" applyNumberFormat="1" applyFont="1" applyBorder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38" fontId="6" fillId="0" borderId="49" xfId="1" applyFont="1" applyBorder="1" applyAlignment="1">
      <alignment horizontal="center" vertical="center"/>
    </xf>
    <xf numFmtId="185" fontId="6" fillId="0" borderId="9" xfId="1" applyNumberFormat="1" applyFont="1" applyBorder="1" applyAlignment="1">
      <alignment horizontal="center" vertical="center"/>
    </xf>
    <xf numFmtId="185" fontId="6" fillId="0" borderId="50" xfId="1" applyNumberFormat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185" fontId="6" fillId="0" borderId="9" xfId="0" applyNumberFormat="1" applyFont="1" applyBorder="1" applyAlignment="1">
      <alignment horizontal="center" vertical="center"/>
    </xf>
    <xf numFmtId="38" fontId="18" fillId="0" borderId="31" xfId="1" applyFont="1" applyBorder="1" applyAlignment="1">
      <alignment horizontal="right" vertical="top"/>
    </xf>
    <xf numFmtId="185" fontId="18" fillId="0" borderId="18" xfId="1" applyNumberFormat="1" applyFont="1" applyBorder="1" applyAlignment="1">
      <alignment horizontal="right" vertical="top"/>
    </xf>
    <xf numFmtId="185" fontId="18" fillId="0" borderId="84" xfId="1" applyNumberFormat="1" applyFont="1" applyBorder="1" applyAlignment="1">
      <alignment horizontal="right" vertical="top"/>
    </xf>
    <xf numFmtId="38" fontId="18" fillId="0" borderId="17" xfId="1" applyFont="1" applyBorder="1" applyAlignment="1">
      <alignment horizontal="right" vertical="top"/>
    </xf>
    <xf numFmtId="38" fontId="9" fillId="0" borderId="32" xfId="1" applyFont="1" applyBorder="1">
      <alignment vertical="center"/>
    </xf>
    <xf numFmtId="38" fontId="9" fillId="0" borderId="74" xfId="1" applyFont="1" applyBorder="1">
      <alignment vertical="center"/>
    </xf>
    <xf numFmtId="0" fontId="5" fillId="0" borderId="40" xfId="0" applyFont="1" applyBorder="1" applyAlignment="1">
      <alignment horizontal="right" vertical="center"/>
    </xf>
    <xf numFmtId="38" fontId="25" fillId="0" borderId="32" xfId="1" applyFont="1" applyBorder="1" applyAlignment="1">
      <alignment horizontal="right" vertical="center"/>
    </xf>
    <xf numFmtId="185" fontId="9" fillId="0" borderId="71" xfId="1" applyNumberFormat="1" applyFont="1" applyBorder="1" applyAlignment="1">
      <alignment horizontal="right" vertical="center"/>
    </xf>
    <xf numFmtId="185" fontId="9" fillId="0" borderId="12" xfId="0" applyNumberFormat="1" applyFont="1" applyBorder="1" applyAlignment="1">
      <alignment horizontal="right" vertical="center"/>
    </xf>
    <xf numFmtId="38" fontId="9" fillId="0" borderId="33" xfId="1" applyFont="1" applyBorder="1">
      <alignment vertical="center"/>
    </xf>
    <xf numFmtId="38" fontId="9" fillId="0" borderId="14" xfId="1" applyFont="1" applyBorder="1">
      <alignment vertical="center"/>
    </xf>
    <xf numFmtId="185" fontId="4" fillId="0" borderId="0" xfId="1" applyNumberFormat="1" applyFont="1">
      <alignment vertical="center"/>
    </xf>
    <xf numFmtId="185" fontId="4" fillId="0" borderId="0" xfId="0" applyNumberFormat="1" applyFont="1">
      <alignment vertical="center"/>
    </xf>
    <xf numFmtId="38" fontId="18" fillId="0" borderId="16" xfId="1" applyFont="1" applyBorder="1" applyAlignment="1">
      <alignment horizontal="right" vertical="top"/>
    </xf>
    <xf numFmtId="38" fontId="18" fillId="0" borderId="15" xfId="1" applyFont="1" applyBorder="1" applyAlignment="1">
      <alignment horizontal="right" vertical="top"/>
    </xf>
    <xf numFmtId="38" fontId="9" fillId="0" borderId="5" xfId="1" applyFont="1" applyBorder="1">
      <alignment vertical="center"/>
    </xf>
    <xf numFmtId="38" fontId="9" fillId="0" borderId="0" xfId="1" applyFont="1" applyBorder="1">
      <alignment vertical="center"/>
    </xf>
    <xf numFmtId="38" fontId="25" fillId="0" borderId="5" xfId="1" applyFont="1" applyBorder="1" applyAlignment="1">
      <alignment horizontal="right" vertical="center"/>
    </xf>
    <xf numFmtId="38" fontId="18" fillId="0" borderId="31" xfId="1" applyFont="1" applyBorder="1" applyAlignment="1">
      <alignment horizontal="right" vertical="center"/>
    </xf>
    <xf numFmtId="38" fontId="18" fillId="0" borderId="26" xfId="1" applyFont="1" applyBorder="1" applyAlignment="1">
      <alignment horizontal="right" vertical="center"/>
    </xf>
    <xf numFmtId="38" fontId="18" fillId="0" borderId="18" xfId="1" applyFont="1" applyBorder="1" applyAlignment="1">
      <alignment horizontal="right" vertical="center"/>
    </xf>
    <xf numFmtId="38" fontId="9" fillId="0" borderId="27" xfId="1" applyFont="1" applyBorder="1">
      <alignment vertical="center"/>
    </xf>
    <xf numFmtId="38" fontId="9" fillId="0" borderId="12" xfId="1" applyFont="1" applyBorder="1">
      <alignment vertical="center"/>
    </xf>
    <xf numFmtId="38" fontId="9" fillId="0" borderId="28" xfId="1" applyFont="1" applyBorder="1">
      <alignment vertical="center"/>
    </xf>
    <xf numFmtId="38" fontId="9" fillId="0" borderId="13" xfId="1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Alignment="1">
      <alignment vertical="center"/>
    </xf>
    <xf numFmtId="38" fontId="8" fillId="0" borderId="0" xfId="1" applyFont="1">
      <alignment vertical="center"/>
    </xf>
    <xf numFmtId="0" fontId="0" fillId="0" borderId="0" xfId="0" applyFill="1">
      <alignment vertical="center"/>
    </xf>
    <xf numFmtId="38" fontId="3" fillId="0" borderId="0" xfId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3" borderId="0" xfId="1" applyFont="1" applyFill="1" applyAlignment="1">
      <alignment horizontal="right" vertical="center"/>
    </xf>
    <xf numFmtId="0" fontId="4" fillId="3" borderId="0" xfId="0" applyFont="1" applyFill="1">
      <alignment vertical="center"/>
    </xf>
    <xf numFmtId="178" fontId="27" fillId="0" borderId="0" xfId="1" quotePrefix="1" applyNumberFormat="1" applyFont="1" applyFill="1" applyBorder="1" applyAlignment="1">
      <alignment horizontal="right" vertical="center"/>
    </xf>
    <xf numFmtId="178" fontId="27" fillId="0" borderId="0" xfId="0" applyNumberFormat="1" applyFont="1" applyFill="1">
      <alignment vertical="center"/>
    </xf>
    <xf numFmtId="178" fontId="27" fillId="0" borderId="0" xfId="1" applyNumberFormat="1" applyFont="1" applyFill="1">
      <alignment vertical="center"/>
    </xf>
    <xf numFmtId="178" fontId="27" fillId="0" borderId="0" xfId="1" applyNumberFormat="1" applyFont="1" applyFill="1" applyBorder="1" applyAlignment="1">
      <alignment vertical="center"/>
    </xf>
    <xf numFmtId="178" fontId="27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>
      <alignment vertical="center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3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4" fillId="0" borderId="0" xfId="0" applyFont="1" applyFill="1">
      <alignment vertical="center"/>
    </xf>
    <xf numFmtId="0" fontId="12" fillId="0" borderId="0" xfId="0" applyFont="1" applyFill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Fill="1">
      <alignment vertical="center"/>
    </xf>
    <xf numFmtId="0" fontId="2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>
      <alignment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/>
    </xf>
    <xf numFmtId="180" fontId="34" fillId="0" borderId="0" xfId="0" applyNumberFormat="1" applyFont="1" applyFill="1">
      <alignment vertical="center"/>
    </xf>
    <xf numFmtId="0" fontId="32" fillId="0" borderId="0" xfId="0" applyFont="1">
      <alignment vertical="center"/>
    </xf>
    <xf numFmtId="0" fontId="34" fillId="0" borderId="0" xfId="0" applyFont="1" applyFill="1" applyBorder="1" applyAlignment="1">
      <alignment horizontal="center" vertical="center"/>
    </xf>
    <xf numFmtId="180" fontId="3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horizontal="center" vertical="center"/>
    </xf>
    <xf numFmtId="180" fontId="34" fillId="0" borderId="0" xfId="0" applyNumberFormat="1" applyFont="1" applyFill="1" applyBorder="1">
      <alignment vertical="center"/>
    </xf>
    <xf numFmtId="0" fontId="26" fillId="0" borderId="0" xfId="0" applyFont="1" applyFill="1" applyBorder="1" applyAlignment="1">
      <alignment vertical="center"/>
    </xf>
    <xf numFmtId="180" fontId="34" fillId="0" borderId="0" xfId="0" applyNumberFormat="1" applyFont="1" applyFill="1" applyAlignment="1">
      <alignment horizontal="right" vertical="center"/>
    </xf>
    <xf numFmtId="180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 shrinkToFit="1"/>
    </xf>
    <xf numFmtId="180" fontId="34" fillId="0" borderId="0" xfId="0" applyNumberFormat="1" applyFont="1" applyFill="1" applyBorder="1" applyAlignment="1">
      <alignment horizontal="center" vertical="center"/>
    </xf>
    <xf numFmtId="180" fontId="34" fillId="0" borderId="0" xfId="0" applyNumberFormat="1" applyFont="1" applyFill="1" applyBorder="1" applyAlignment="1">
      <alignment vertical="center" shrinkToFit="1"/>
    </xf>
    <xf numFmtId="0" fontId="3" fillId="4" borderId="0" xfId="0" applyFont="1" applyFill="1" applyAlignment="1">
      <alignment vertical="center"/>
    </xf>
    <xf numFmtId="0" fontId="6" fillId="4" borderId="0" xfId="0" applyFont="1" applyFill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>
      <alignment vertical="center"/>
    </xf>
    <xf numFmtId="0" fontId="4" fillId="4" borderId="0" xfId="0" applyFont="1" applyFill="1">
      <alignment vertical="center"/>
    </xf>
    <xf numFmtId="182" fontId="4" fillId="4" borderId="0" xfId="0" applyNumberFormat="1" applyFont="1" applyFill="1">
      <alignment vertical="center"/>
    </xf>
    <xf numFmtId="38" fontId="3" fillId="4" borderId="0" xfId="1" applyFont="1" applyFill="1" applyAlignment="1">
      <alignment vertical="center"/>
    </xf>
    <xf numFmtId="182" fontId="5" fillId="4" borderId="0" xfId="0" applyNumberFormat="1" applyFont="1" applyFill="1" applyAlignment="1">
      <alignment horizontal="right" vertical="center"/>
    </xf>
    <xf numFmtId="0" fontId="18" fillId="4" borderId="0" xfId="0" applyFont="1" applyFill="1" applyAlignment="1">
      <alignment horizontal="right" vertical="top"/>
    </xf>
    <xf numFmtId="0" fontId="5" fillId="4" borderId="0" xfId="0" applyFont="1" applyFill="1" applyAlignment="1">
      <alignment horizontal="right" vertical="center"/>
    </xf>
    <xf numFmtId="0" fontId="0" fillId="4" borderId="0" xfId="0" applyFill="1">
      <alignment vertical="center"/>
    </xf>
    <xf numFmtId="38" fontId="4" fillId="4" borderId="0" xfId="1" applyFont="1" applyFill="1">
      <alignment vertical="center"/>
    </xf>
    <xf numFmtId="178" fontId="27" fillId="4" borderId="0" xfId="1" quotePrefix="1" applyNumberFormat="1" applyFont="1" applyFill="1" applyBorder="1" applyAlignment="1">
      <alignment horizontal="right" vertical="center"/>
    </xf>
    <xf numFmtId="178" fontId="27" fillId="4" borderId="0" xfId="0" applyNumberFormat="1" applyFont="1" applyFill="1">
      <alignment vertical="center"/>
    </xf>
    <xf numFmtId="178" fontId="27" fillId="4" borderId="0" xfId="1" applyNumberFormat="1" applyFont="1" applyFill="1" applyBorder="1">
      <alignment vertical="center"/>
    </xf>
    <xf numFmtId="178" fontId="27" fillId="4" borderId="0" xfId="1" applyNumberFormat="1" applyFont="1" applyFill="1">
      <alignment vertical="center"/>
    </xf>
    <xf numFmtId="178" fontId="27" fillId="4" borderId="0" xfId="1" applyNumberFormat="1" applyFont="1" applyFill="1" applyBorder="1" applyAlignment="1">
      <alignment vertical="center"/>
    </xf>
    <xf numFmtId="178" fontId="27" fillId="4" borderId="0" xfId="1" applyNumberFormat="1" applyFont="1" applyFill="1" applyBorder="1" applyAlignment="1">
      <alignment horizontal="right" vertical="center"/>
    </xf>
    <xf numFmtId="178" fontId="27" fillId="4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38" fontId="18" fillId="0" borderId="32" xfId="1" applyFont="1" applyBorder="1" applyAlignment="1">
      <alignment horizontal="right" vertical="center"/>
    </xf>
    <xf numFmtId="38" fontId="18" fillId="0" borderId="27" xfId="1" applyFont="1" applyBorder="1" applyAlignment="1">
      <alignment horizontal="right" vertical="center"/>
    </xf>
    <xf numFmtId="0" fontId="32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right" vertical="top"/>
    </xf>
    <xf numFmtId="186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vertical="center"/>
    </xf>
    <xf numFmtId="177" fontId="4" fillId="0" borderId="0" xfId="1" applyNumberFormat="1" applyFont="1">
      <alignment vertical="center"/>
    </xf>
    <xf numFmtId="38" fontId="4" fillId="0" borderId="0" xfId="1" applyFont="1" applyBorder="1">
      <alignment vertical="center"/>
    </xf>
    <xf numFmtId="177" fontId="4" fillId="0" borderId="0" xfId="1" applyNumberFormat="1" applyFont="1" applyBorder="1">
      <alignment vertical="center"/>
    </xf>
    <xf numFmtId="177" fontId="7" fillId="0" borderId="0" xfId="1" applyNumberFormat="1" applyFont="1" applyBorder="1" applyAlignment="1">
      <alignment horizontal="left" vertical="center"/>
    </xf>
    <xf numFmtId="177" fontId="9" fillId="0" borderId="0" xfId="2" applyNumberFormat="1" applyFont="1" applyFill="1" applyBorder="1">
      <alignment vertical="center"/>
    </xf>
    <xf numFmtId="38" fontId="9" fillId="0" borderId="32" xfId="1" applyFont="1" applyFill="1" applyBorder="1">
      <alignment vertical="center"/>
    </xf>
    <xf numFmtId="38" fontId="9" fillId="0" borderId="27" xfId="1" applyFont="1" applyFill="1" applyBorder="1">
      <alignment vertical="center"/>
    </xf>
    <xf numFmtId="38" fontId="9" fillId="0" borderId="12" xfId="1" applyFont="1" applyFill="1" applyBorder="1">
      <alignment vertical="center"/>
    </xf>
    <xf numFmtId="38" fontId="3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4" fillId="0" borderId="0" xfId="1" applyFont="1" applyFill="1" applyBorder="1">
      <alignment vertical="center"/>
    </xf>
    <xf numFmtId="38" fontId="4" fillId="0" borderId="0" xfId="1" applyFont="1" applyFill="1">
      <alignment vertical="center"/>
    </xf>
    <xf numFmtId="38" fontId="7" fillId="0" borderId="1" xfId="1" applyFont="1" applyFill="1" applyBorder="1" applyAlignment="1">
      <alignment horizontal="left" vertical="center"/>
    </xf>
    <xf numFmtId="38" fontId="18" fillId="0" borderId="18" xfId="1" applyFont="1" applyFill="1" applyBorder="1" applyAlignment="1">
      <alignment horizontal="right" vertical="top"/>
    </xf>
    <xf numFmtId="0" fontId="0" fillId="0" borderId="0" xfId="0" applyFill="1" applyBorder="1">
      <alignment vertical="center"/>
    </xf>
    <xf numFmtId="0" fontId="7" fillId="0" borderId="0" xfId="0" applyFont="1" applyBorder="1">
      <alignment vertical="center"/>
    </xf>
    <xf numFmtId="182" fontId="5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top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58" fontId="13" fillId="0" borderId="0" xfId="0" applyNumberFormat="1" applyFont="1" applyFill="1" applyBorder="1" applyAlignment="1">
      <alignment wrapText="1"/>
    </xf>
    <xf numFmtId="58" fontId="34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horizontal="right" vertical="center"/>
    </xf>
    <xf numFmtId="38" fontId="9" fillId="0" borderId="13" xfId="1" applyFont="1" applyFill="1" applyBorder="1">
      <alignment vertical="center"/>
    </xf>
    <xf numFmtId="0" fontId="18" fillId="0" borderId="0" xfId="0" applyFont="1" applyBorder="1" applyAlignment="1">
      <alignment horizontal="right" vertical="top"/>
    </xf>
    <xf numFmtId="0" fontId="8" fillId="0" borderId="30" xfId="0" applyFont="1" applyBorder="1" applyAlignment="1">
      <alignment horizontal="center" vertical="center"/>
    </xf>
    <xf numFmtId="38" fontId="9" fillId="0" borderId="12" xfId="1" applyFont="1" applyBorder="1" applyAlignment="1">
      <alignment vertical="center"/>
    </xf>
    <xf numFmtId="0" fontId="18" fillId="0" borderId="12" xfId="0" applyFont="1" applyBorder="1" applyAlignment="1">
      <alignment horizontal="right" vertical="top"/>
    </xf>
    <xf numFmtId="38" fontId="9" fillId="0" borderId="12" xfId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18" fillId="0" borderId="32" xfId="0" applyFont="1" applyBorder="1" applyAlignment="1">
      <alignment horizontal="right" vertical="top"/>
    </xf>
    <xf numFmtId="0" fontId="18" fillId="0" borderId="27" xfId="0" applyFont="1" applyBorder="1" applyAlignment="1">
      <alignment horizontal="right" vertical="top"/>
    </xf>
    <xf numFmtId="0" fontId="8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18" fillId="0" borderId="26" xfId="1" applyFont="1" applyBorder="1" applyAlignment="1">
      <alignment horizontal="right" vertical="top"/>
    </xf>
    <xf numFmtId="38" fontId="18" fillId="0" borderId="18" xfId="1" applyFont="1" applyBorder="1" applyAlignment="1">
      <alignment horizontal="right" vertical="top"/>
    </xf>
    <xf numFmtId="38" fontId="9" fillId="0" borderId="74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6" fillId="0" borderId="9" xfId="1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1" fillId="0" borderId="32" xfId="0" applyFont="1" applyBorder="1" applyAlignment="1">
      <alignment horizontal="right" vertical="top"/>
    </xf>
    <xf numFmtId="0" fontId="21" fillId="0" borderId="27" xfId="0" applyFont="1" applyBorder="1" applyAlignment="1">
      <alignment horizontal="right" vertical="top"/>
    </xf>
    <xf numFmtId="38" fontId="15" fillId="0" borderId="32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/>
    </xf>
    <xf numFmtId="183" fontId="8" fillId="0" borderId="54" xfId="0" applyNumberFormat="1" applyFont="1" applyBorder="1" applyAlignment="1">
      <alignment horizontal="right" vertical="center"/>
    </xf>
    <xf numFmtId="183" fontId="18" fillId="0" borderId="27" xfId="0" applyNumberFormat="1" applyFont="1" applyBorder="1" applyAlignment="1">
      <alignment horizontal="right" vertical="top"/>
    </xf>
    <xf numFmtId="0" fontId="18" fillId="0" borderId="71" xfId="0" applyFont="1" applyBorder="1" applyAlignment="1">
      <alignment horizontal="right" vertical="top"/>
    </xf>
    <xf numFmtId="38" fontId="25" fillId="0" borderId="12" xfId="1" applyFont="1" applyBorder="1" applyAlignment="1">
      <alignment horizontal="right" vertical="center"/>
    </xf>
    <xf numFmtId="185" fontId="25" fillId="0" borderId="71" xfId="1" applyNumberFormat="1" applyFont="1" applyBorder="1" applyAlignment="1">
      <alignment horizontal="right" vertical="center"/>
    </xf>
    <xf numFmtId="56" fontId="20" fillId="0" borderId="25" xfId="0" quotePrefix="1" applyNumberFormat="1" applyFont="1" applyBorder="1" applyAlignment="1">
      <alignment horizontal="right" vertical="top"/>
    </xf>
    <xf numFmtId="56" fontId="20" fillId="0" borderId="23" xfId="0" quotePrefix="1" applyNumberFormat="1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18" fillId="0" borderId="12" xfId="1" applyFont="1" applyBorder="1" applyAlignment="1">
      <alignment horizontal="right" vertical="center"/>
    </xf>
    <xf numFmtId="176" fontId="9" fillId="0" borderId="71" xfId="2" applyNumberFormat="1" applyFont="1" applyBorder="1">
      <alignment vertical="center"/>
    </xf>
    <xf numFmtId="176" fontId="9" fillId="0" borderId="71" xfId="2" applyNumberFormat="1" applyFont="1" applyBorder="1" applyAlignment="1">
      <alignment vertical="center"/>
    </xf>
    <xf numFmtId="176" fontId="9" fillId="0" borderId="71" xfId="1" applyNumberFormat="1" applyFont="1" applyBorder="1" applyAlignment="1">
      <alignment horizontal="right" vertical="center"/>
    </xf>
    <xf numFmtId="176" fontId="9" fillId="0" borderId="12" xfId="1" applyNumberFormat="1" applyFont="1" applyBorder="1" applyAlignment="1">
      <alignment horizontal="right" vertical="center"/>
    </xf>
    <xf numFmtId="176" fontId="9" fillId="0" borderId="12" xfId="2" applyNumberFormat="1" applyFont="1" applyBorder="1">
      <alignment vertical="center"/>
    </xf>
    <xf numFmtId="185" fontId="9" fillId="0" borderId="67" xfId="0" applyNumberFormat="1" applyFont="1" applyBorder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76" fontId="9" fillId="0" borderId="12" xfId="0" applyNumberFormat="1" applyFont="1" applyBorder="1">
      <alignment vertical="center"/>
    </xf>
    <xf numFmtId="176" fontId="25" fillId="0" borderId="12" xfId="1" applyNumberFormat="1" applyFont="1" applyBorder="1" applyAlignment="1">
      <alignment horizontal="right" vertical="center"/>
    </xf>
    <xf numFmtId="176" fontId="9" fillId="0" borderId="13" xfId="0" applyNumberFormat="1" applyFont="1" applyBorder="1">
      <alignment vertical="center"/>
    </xf>
    <xf numFmtId="176" fontId="9" fillId="0" borderId="71" xfId="0" applyNumberFormat="1" applyFont="1" applyBorder="1">
      <alignment vertical="center"/>
    </xf>
    <xf numFmtId="176" fontId="9" fillId="0" borderId="67" xfId="0" applyNumberFormat="1" applyFont="1" applyBorder="1">
      <alignment vertical="center"/>
    </xf>
    <xf numFmtId="176" fontId="9" fillId="0" borderId="12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top"/>
    </xf>
    <xf numFmtId="38" fontId="9" fillId="0" borderId="32" xfId="1" applyFont="1" applyBorder="1" applyAlignment="1">
      <alignment horizontal="right" vertical="center"/>
    </xf>
    <xf numFmtId="38" fontId="9" fillId="0" borderId="33" xfId="1" applyFont="1" applyBorder="1" applyAlignment="1">
      <alignment horizontal="right" vertical="center"/>
    </xf>
    <xf numFmtId="0" fontId="18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86" fontId="4" fillId="0" borderId="0" xfId="1" applyNumberFormat="1" applyFont="1" applyAlignment="1">
      <alignment horizontal="right" vertical="center"/>
    </xf>
    <xf numFmtId="185" fontId="4" fillId="0" borderId="0" xfId="1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0" fontId="34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178" fontId="27" fillId="0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188" fontId="9" fillId="0" borderId="0" xfId="0" applyNumberFormat="1" applyFont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9" fillId="0" borderId="33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38" fontId="9" fillId="0" borderId="12" xfId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8" fontId="9" fillId="0" borderId="27" xfId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8" fillId="0" borderId="12" xfId="0" applyFont="1" applyBorder="1" applyAlignment="1">
      <alignment horizontal="right" vertical="top"/>
    </xf>
    <xf numFmtId="182" fontId="9" fillId="0" borderId="0" xfId="1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18" fillId="0" borderId="32" xfId="0" applyFont="1" applyBorder="1" applyAlignment="1">
      <alignment horizontal="right" vertical="top"/>
    </xf>
    <xf numFmtId="0" fontId="18" fillId="0" borderId="27" xfId="0" applyFont="1" applyBorder="1" applyAlignment="1">
      <alignment horizontal="right" vertical="top"/>
    </xf>
    <xf numFmtId="38" fontId="9" fillId="0" borderId="91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top"/>
    </xf>
    <xf numFmtId="183" fontId="8" fillId="0" borderId="0" xfId="0" applyNumberFormat="1" applyFont="1" applyBorder="1" applyAlignment="1">
      <alignment horizontal="right" vertical="center"/>
    </xf>
    <xf numFmtId="183" fontId="18" fillId="0" borderId="0" xfId="0" applyNumberFormat="1" applyFont="1" applyBorder="1" applyAlignment="1">
      <alignment horizontal="right" vertical="top"/>
    </xf>
    <xf numFmtId="182" fontId="9" fillId="0" borderId="0" xfId="0" applyNumberFormat="1" applyFont="1" applyBorder="1" applyAlignment="1">
      <alignment horizontal="right" vertical="center"/>
    </xf>
    <xf numFmtId="0" fontId="8" fillId="0" borderId="70" xfId="0" applyFont="1" applyBorder="1" applyAlignment="1">
      <alignment horizontal="center" vertical="center"/>
    </xf>
    <xf numFmtId="182" fontId="10" fillId="0" borderId="0" xfId="1" applyNumberFormat="1" applyFont="1" applyFill="1" applyBorder="1" applyAlignment="1">
      <alignment horizontal="right" vertical="center"/>
    </xf>
    <xf numFmtId="38" fontId="9" fillId="0" borderId="99" xfId="1" applyFont="1" applyFill="1" applyBorder="1" applyAlignment="1">
      <alignment horizontal="right" vertical="center"/>
    </xf>
    <xf numFmtId="38" fontId="5" fillId="0" borderId="71" xfId="1" applyFont="1" applyBorder="1" applyAlignment="1">
      <alignment horizontal="left" vertical="center"/>
    </xf>
    <xf numFmtId="38" fontId="5" fillId="0" borderId="108" xfId="1" applyFont="1" applyBorder="1" applyAlignment="1">
      <alignment horizontal="left" vertical="center"/>
    </xf>
    <xf numFmtId="38" fontId="5" fillId="0" borderId="107" xfId="1" applyFont="1" applyBorder="1" applyAlignment="1">
      <alignment horizontal="left" vertical="center"/>
    </xf>
    <xf numFmtId="38" fontId="5" fillId="0" borderId="67" xfId="1" applyFont="1" applyBorder="1" applyAlignment="1">
      <alignment horizontal="left" vertical="center"/>
    </xf>
    <xf numFmtId="0" fontId="8" fillId="0" borderId="10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right" vertical="top"/>
    </xf>
    <xf numFmtId="0" fontId="21" fillId="0" borderId="26" xfId="0" applyFont="1" applyBorder="1" applyAlignment="1">
      <alignment horizontal="right" vertical="top"/>
    </xf>
    <xf numFmtId="38" fontId="15" fillId="0" borderId="5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12" xfId="1" applyFont="1" applyBorder="1" applyAlignment="1">
      <alignment vertical="center"/>
    </xf>
    <xf numFmtId="0" fontId="15" fillId="0" borderId="27" xfId="0" applyFont="1" applyBorder="1">
      <alignment vertical="center"/>
    </xf>
    <xf numFmtId="0" fontId="29" fillId="0" borderId="0" xfId="0" applyFont="1" applyAlignment="1">
      <alignment vertical="center"/>
    </xf>
    <xf numFmtId="0" fontId="13" fillId="0" borderId="0" xfId="0" applyFo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>
      <alignment vertical="center"/>
    </xf>
    <xf numFmtId="0" fontId="35" fillId="0" borderId="1" xfId="0" applyFont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right" vertical="top"/>
    </xf>
    <xf numFmtId="0" fontId="36" fillId="0" borderId="0" xfId="0" applyFont="1">
      <alignment vertical="center"/>
    </xf>
    <xf numFmtId="0" fontId="36" fillId="0" borderId="0" xfId="0" applyFont="1" applyBorder="1">
      <alignment vertical="center"/>
    </xf>
    <xf numFmtId="0" fontId="26" fillId="0" borderId="0" xfId="0" applyFont="1" applyBorder="1" applyAlignment="1">
      <alignment horizontal="right" vertical="center"/>
    </xf>
    <xf numFmtId="0" fontId="21" fillId="0" borderId="0" xfId="0" applyFont="1">
      <alignment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26" fillId="0" borderId="0" xfId="0" applyFont="1">
      <alignment vertical="center"/>
    </xf>
    <xf numFmtId="0" fontId="36" fillId="0" borderId="0" xfId="0" applyFont="1" applyFill="1">
      <alignment vertical="center"/>
    </xf>
    <xf numFmtId="0" fontId="37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182" fontId="26" fillId="0" borderId="0" xfId="0" applyNumberFormat="1" applyFont="1" applyBorder="1" applyAlignment="1">
      <alignment horizontal="right" vertical="center"/>
    </xf>
    <xf numFmtId="182" fontId="26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top"/>
    </xf>
    <xf numFmtId="0" fontId="21" fillId="0" borderId="15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3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82" fontId="36" fillId="0" borderId="0" xfId="0" applyNumberFormat="1" applyFont="1">
      <alignment vertical="center"/>
    </xf>
    <xf numFmtId="182" fontId="15" fillId="0" borderId="0" xfId="0" applyNumberFormat="1" applyFont="1">
      <alignment vertical="center"/>
    </xf>
    <xf numFmtId="0" fontId="26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29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38" fontId="15" fillId="0" borderId="33" xfId="1" applyFont="1" applyBorder="1" applyAlignment="1">
      <alignment vertical="center"/>
    </xf>
    <xf numFmtId="38" fontId="15" fillId="0" borderId="28" xfId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88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38" fontId="36" fillId="0" borderId="0" xfId="1" applyFont="1">
      <alignment vertical="center"/>
    </xf>
    <xf numFmtId="38" fontId="36" fillId="0" borderId="2" xfId="1" applyFont="1" applyBorder="1">
      <alignment vertical="center"/>
    </xf>
    <xf numFmtId="176" fontId="26" fillId="0" borderId="0" xfId="0" applyNumberFormat="1" applyFont="1" applyAlignment="1">
      <alignment horizontal="right" vertical="center"/>
    </xf>
    <xf numFmtId="0" fontId="15" fillId="0" borderId="0" xfId="0" applyFont="1" applyBorder="1">
      <alignment vertical="center"/>
    </xf>
    <xf numFmtId="0" fontId="35" fillId="0" borderId="0" xfId="0" applyFont="1" applyBorder="1">
      <alignment vertical="center"/>
    </xf>
    <xf numFmtId="0" fontId="21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vertical="top"/>
    </xf>
    <xf numFmtId="181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81" fontId="15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56" fontId="35" fillId="0" borderId="0" xfId="0" applyNumberFormat="1" applyFont="1" applyBorder="1" applyAlignment="1">
      <alignment vertical="center"/>
    </xf>
    <xf numFmtId="188" fontId="26" fillId="0" borderId="0" xfId="0" applyNumberFormat="1" applyFont="1" applyAlignment="1">
      <alignment horizontal="right" vertical="center"/>
    </xf>
    <xf numFmtId="0" fontId="39" fillId="0" borderId="0" xfId="6" applyFont="1" applyBorder="1" applyAlignment="1">
      <alignment vertical="center" shrinkToFit="1"/>
    </xf>
    <xf numFmtId="38" fontId="35" fillId="0" borderId="0" xfId="1" applyFont="1" applyBorder="1" applyAlignment="1">
      <alignment horizontal="left" vertical="center"/>
    </xf>
    <xf numFmtId="38" fontId="13" fillId="0" borderId="49" xfId="1" applyFont="1" applyBorder="1" applyAlignment="1">
      <alignment horizontal="center" vertical="center"/>
    </xf>
    <xf numFmtId="38" fontId="13" fillId="0" borderId="37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13" xfId="1" applyFont="1" applyBorder="1" applyAlignment="1">
      <alignment horizontal="right" vertical="center"/>
    </xf>
    <xf numFmtId="0" fontId="21" fillId="0" borderId="0" xfId="0" applyFont="1" applyFill="1" applyBorder="1" applyAlignment="1">
      <alignment vertical="top"/>
    </xf>
    <xf numFmtId="0" fontId="15" fillId="0" borderId="0" xfId="0" applyFont="1" applyFill="1">
      <alignment vertical="center"/>
    </xf>
    <xf numFmtId="0" fontId="15" fillId="0" borderId="0" xfId="0" applyFont="1" applyFill="1" applyBorder="1" applyAlignment="1">
      <alignment horizontal="distributed" vertical="distributed"/>
    </xf>
    <xf numFmtId="0" fontId="36" fillId="0" borderId="1" xfId="0" applyFont="1" applyFill="1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right" vertical="top"/>
    </xf>
    <xf numFmtId="0" fontId="21" fillId="2" borderId="26" xfId="0" applyFont="1" applyFill="1" applyBorder="1" applyAlignment="1">
      <alignment horizontal="right" vertical="top"/>
    </xf>
    <xf numFmtId="38" fontId="15" fillId="0" borderId="88" xfId="1" applyFont="1" applyBorder="1" applyAlignment="1">
      <alignment vertical="center"/>
    </xf>
    <xf numFmtId="38" fontId="15" fillId="0" borderId="74" xfId="1" applyFont="1" applyBorder="1" applyAlignment="1">
      <alignment vertical="center"/>
    </xf>
    <xf numFmtId="38" fontId="15" fillId="2" borderId="27" xfId="1" applyFont="1" applyFill="1" applyBorder="1" applyAlignment="1">
      <alignment vertical="center"/>
    </xf>
    <xf numFmtId="38" fontId="15" fillId="2" borderId="74" xfId="1" applyFont="1" applyFill="1" applyBorder="1" applyAlignment="1">
      <alignment vertical="center"/>
    </xf>
    <xf numFmtId="38" fontId="15" fillId="2" borderId="32" xfId="1" applyFont="1" applyFill="1" applyBorder="1" applyAlignment="1">
      <alignment vertical="center"/>
    </xf>
    <xf numFmtId="38" fontId="15" fillId="2" borderId="12" xfId="1" applyFont="1" applyFill="1" applyBorder="1" applyAlignment="1">
      <alignment vertical="center"/>
    </xf>
    <xf numFmtId="38" fontId="15" fillId="2" borderId="88" xfId="1" applyFont="1" applyFill="1" applyBorder="1" applyAlignment="1">
      <alignment vertical="center"/>
    </xf>
    <xf numFmtId="0" fontId="15" fillId="2" borderId="27" xfId="0" applyFont="1" applyFill="1" applyBorder="1">
      <alignment vertical="center"/>
    </xf>
    <xf numFmtId="0" fontId="15" fillId="0" borderId="74" xfId="0" applyFont="1" applyBorder="1">
      <alignment vertical="center"/>
    </xf>
    <xf numFmtId="38" fontId="15" fillId="0" borderId="0" xfId="1" applyFont="1" applyBorder="1" applyAlignment="1">
      <alignment vertical="center"/>
    </xf>
    <xf numFmtId="38" fontId="15" fillId="0" borderId="106" xfId="1" applyFont="1" applyBorder="1" applyAlignment="1">
      <alignment horizontal="right" vertical="center"/>
    </xf>
    <xf numFmtId="0" fontId="36" fillId="0" borderId="1" xfId="0" applyFont="1" applyBorder="1">
      <alignment vertical="center"/>
    </xf>
    <xf numFmtId="38" fontId="15" fillId="2" borderId="28" xfId="1" applyFont="1" applyFill="1" applyBorder="1" applyAlignment="1">
      <alignment vertical="center"/>
    </xf>
    <xf numFmtId="188" fontId="15" fillId="0" borderId="0" xfId="0" applyNumberFormat="1" applyFont="1" applyAlignment="1">
      <alignment horizontal="right" vertical="center"/>
    </xf>
    <xf numFmtId="0" fontId="21" fillId="0" borderId="16" xfId="0" applyFont="1" applyFill="1" applyBorder="1" applyAlignment="1">
      <alignment horizontal="right" vertical="top"/>
    </xf>
    <xf numFmtId="38" fontId="15" fillId="0" borderId="5" xfId="1" applyFont="1" applyFill="1" applyBorder="1" applyAlignment="1">
      <alignment vertical="center"/>
    </xf>
    <xf numFmtId="38" fontId="15" fillId="0" borderId="12" xfId="1" applyFont="1" applyFill="1" applyBorder="1" applyAlignment="1">
      <alignment vertical="center"/>
    </xf>
    <xf numFmtId="2" fontId="15" fillId="0" borderId="12" xfId="2" applyNumberFormat="1" applyFont="1" applyFill="1" applyBorder="1" applyAlignment="1">
      <alignment vertical="center"/>
    </xf>
    <xf numFmtId="38" fontId="15" fillId="0" borderId="5" xfId="1" applyFont="1" applyBorder="1" applyAlignment="1">
      <alignment horizontal="right" vertical="center"/>
    </xf>
    <xf numFmtId="38" fontId="15" fillId="5" borderId="5" xfId="1" applyFont="1" applyFill="1" applyBorder="1" applyAlignment="1">
      <alignment horizontal="right" vertical="center"/>
    </xf>
    <xf numFmtId="38" fontId="15" fillId="5" borderId="12" xfId="1" applyFont="1" applyFill="1" applyBorder="1" applyAlignment="1">
      <alignment vertical="center"/>
    </xf>
    <xf numFmtId="2" fontId="15" fillId="5" borderId="12" xfId="2" applyNumberFormat="1" applyFont="1" applyFill="1" applyBorder="1" applyAlignment="1">
      <alignment vertical="center"/>
    </xf>
    <xf numFmtId="38" fontId="15" fillId="0" borderId="33" xfId="1" applyFont="1" applyFill="1" applyBorder="1" applyAlignment="1">
      <alignment horizontal="center" vertical="center"/>
    </xf>
    <xf numFmtId="38" fontId="15" fillId="0" borderId="28" xfId="1" applyFont="1" applyFill="1" applyBorder="1" applyAlignment="1">
      <alignment horizontal="center" vertical="center"/>
    </xf>
    <xf numFmtId="38" fontId="15" fillId="0" borderId="13" xfId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84" fontId="36" fillId="0" borderId="0" xfId="2" applyNumberFormat="1" applyFont="1">
      <alignment vertical="center"/>
    </xf>
    <xf numFmtId="0" fontId="35" fillId="0" borderId="0" xfId="0" applyFont="1" applyBorder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182" fontId="4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26" fillId="0" borderId="1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15" fillId="0" borderId="1" xfId="0" applyFont="1" applyFill="1" applyBorder="1">
      <alignment vertical="center"/>
    </xf>
    <xf numFmtId="0" fontId="26" fillId="0" borderId="0" xfId="0" applyFont="1" applyFill="1">
      <alignment vertical="center"/>
    </xf>
    <xf numFmtId="0" fontId="3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82" fontId="9" fillId="0" borderId="0" xfId="0" applyNumberFormat="1" applyFont="1" applyFill="1">
      <alignment vertical="center"/>
    </xf>
    <xf numFmtId="0" fontId="7" fillId="0" borderId="0" xfId="0" applyFont="1" applyFill="1" applyBorder="1" applyAlignment="1">
      <alignment vertical="center"/>
    </xf>
    <xf numFmtId="38" fontId="18" fillId="0" borderId="31" xfId="1" applyFont="1" applyFill="1" applyBorder="1" applyAlignment="1">
      <alignment horizontal="right" vertical="top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38" fontId="9" fillId="0" borderId="33" xfId="1" applyFont="1" applyFill="1" applyBorder="1">
      <alignment vertical="center"/>
    </xf>
    <xf numFmtId="0" fontId="6" fillId="0" borderId="0" xfId="0" applyFont="1" applyFill="1">
      <alignment vertical="center"/>
    </xf>
    <xf numFmtId="38" fontId="9" fillId="0" borderId="28" xfId="1" applyFont="1" applyFill="1" applyBorder="1">
      <alignment vertical="center"/>
    </xf>
    <xf numFmtId="185" fontId="26" fillId="0" borderId="0" xfId="0" applyNumberFormat="1" applyFont="1" applyFill="1" applyAlignment="1">
      <alignment horizontal="right" vertical="center"/>
    </xf>
    <xf numFmtId="182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>
      <alignment vertical="center"/>
    </xf>
    <xf numFmtId="182" fontId="5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86" fontId="3" fillId="0" borderId="0" xfId="1" applyNumberFormat="1" applyFont="1" applyFill="1" applyAlignment="1">
      <alignment vertical="center"/>
    </xf>
    <xf numFmtId="186" fontId="7" fillId="0" borderId="1" xfId="1" applyNumberFormat="1" applyFont="1" applyFill="1" applyBorder="1" applyAlignment="1">
      <alignment horizontal="left" vertical="center"/>
    </xf>
    <xf numFmtId="186" fontId="4" fillId="0" borderId="0" xfId="1" applyNumberFormat="1" applyFont="1" applyFill="1">
      <alignment vertical="center"/>
    </xf>
    <xf numFmtId="177" fontId="7" fillId="0" borderId="1" xfId="1" applyNumberFormat="1" applyFont="1" applyFill="1" applyBorder="1" applyAlignment="1">
      <alignment horizontal="left" vertical="center"/>
    </xf>
    <xf numFmtId="182" fontId="9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1" fillId="0" borderId="1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38" fontId="6" fillId="0" borderId="37" xfId="1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74" xfId="1" applyFont="1" applyBorder="1" applyAlignment="1">
      <alignment horizontal="right" vertical="center"/>
    </xf>
    <xf numFmtId="0" fontId="9" fillId="0" borderId="40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38" fontId="9" fillId="0" borderId="32" xfId="1" applyFont="1" applyBorder="1" applyAlignment="1">
      <alignment horizontal="right" vertical="center"/>
    </xf>
    <xf numFmtId="0" fontId="9" fillId="0" borderId="0" xfId="0" applyFont="1" applyAlignment="1">
      <alignment horizontal="distributed" vertical="center" indent="1"/>
    </xf>
    <xf numFmtId="38" fontId="9" fillId="0" borderId="0" xfId="1" applyFont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38" fontId="9" fillId="0" borderId="74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distributed" vertical="center" indent="1"/>
    </xf>
    <xf numFmtId="0" fontId="21" fillId="0" borderId="0" xfId="0" applyFont="1" applyAlignment="1">
      <alignment horizontal="right" vertical="top"/>
    </xf>
    <xf numFmtId="38" fontId="15" fillId="0" borderId="28" xfId="1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38" fontId="15" fillId="0" borderId="32" xfId="1" applyFont="1" applyBorder="1" applyAlignment="1">
      <alignment horizontal="right" vertical="center"/>
    </xf>
    <xf numFmtId="38" fontId="15" fillId="0" borderId="27" xfId="1" applyFont="1" applyBorder="1" applyAlignment="1">
      <alignment horizontal="right" vertical="center"/>
    </xf>
    <xf numFmtId="38" fontId="15" fillId="0" borderId="12" xfId="1" applyFont="1" applyBorder="1" applyAlignment="1">
      <alignment horizontal="right" vertical="center"/>
    </xf>
    <xf numFmtId="38" fontId="26" fillId="0" borderId="0" xfId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35" fillId="0" borderId="0" xfId="0" applyFont="1" applyAlignment="1">
      <alignment horizontal="left" vertical="center"/>
    </xf>
    <xf numFmtId="38" fontId="26" fillId="0" borderId="0" xfId="1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right" vertical="top"/>
    </xf>
    <xf numFmtId="0" fontId="21" fillId="0" borderId="15" xfId="0" applyFont="1" applyBorder="1" applyAlignment="1">
      <alignment horizontal="right" vertical="center"/>
    </xf>
    <xf numFmtId="0" fontId="21" fillId="0" borderId="39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top"/>
    </xf>
    <xf numFmtId="0" fontId="5" fillId="0" borderId="0" xfId="0" applyFont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182" fontId="5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38" fontId="18" fillId="0" borderId="18" xfId="1" applyFont="1" applyBorder="1" applyAlignment="1">
      <alignment horizontal="right" vertical="top"/>
    </xf>
    <xf numFmtId="38" fontId="18" fillId="0" borderId="31" xfId="1" applyFont="1" applyBorder="1" applyAlignment="1">
      <alignment horizontal="right" vertical="top"/>
    </xf>
    <xf numFmtId="38" fontId="18" fillId="0" borderId="26" xfId="1" applyFont="1" applyBorder="1" applyAlignment="1">
      <alignment horizontal="right" vertical="top"/>
    </xf>
    <xf numFmtId="38" fontId="4" fillId="0" borderId="0" xfId="1" applyFont="1">
      <alignment vertical="center"/>
    </xf>
    <xf numFmtId="182" fontId="4" fillId="0" borderId="0" xfId="0" applyNumberFormat="1" applyFont="1">
      <alignment vertical="center"/>
    </xf>
    <xf numFmtId="182" fontId="5" fillId="0" borderId="1" xfId="0" applyNumberFormat="1" applyFont="1" applyBorder="1" applyAlignment="1">
      <alignment horizontal="right" vertical="center"/>
    </xf>
    <xf numFmtId="185" fontId="26" fillId="0" borderId="0" xfId="0" applyNumberFormat="1" applyFont="1" applyAlignment="1">
      <alignment horizontal="right" vertical="center"/>
    </xf>
    <xf numFmtId="38" fontId="6" fillId="0" borderId="30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38" fontId="6" fillId="0" borderId="23" xfId="1" applyFont="1" applyBorder="1" applyAlignment="1">
      <alignment horizontal="center" vertical="center" wrapText="1"/>
    </xf>
    <xf numFmtId="0" fontId="4" fillId="0" borderId="40" xfId="0" applyFont="1" applyBorder="1">
      <alignment vertical="center"/>
    </xf>
    <xf numFmtId="0" fontId="31" fillId="0" borderId="0" xfId="0" applyFont="1" applyAlignment="1">
      <alignment horizontal="right" vertical="center"/>
    </xf>
    <xf numFmtId="0" fontId="31" fillId="0" borderId="39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7" fillId="0" borderId="4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26" fillId="0" borderId="2" xfId="0" applyFont="1" applyBorder="1">
      <alignment vertical="center"/>
    </xf>
    <xf numFmtId="0" fontId="26" fillId="0" borderId="2" xfId="0" applyFont="1" applyBorder="1" applyAlignment="1">
      <alignment horizontal="right" vertical="center"/>
    </xf>
    <xf numFmtId="0" fontId="30" fillId="0" borderId="1" xfId="0" applyFont="1" applyBorder="1">
      <alignment vertical="center"/>
    </xf>
    <xf numFmtId="0" fontId="33" fillId="0" borderId="1" xfId="0" applyFont="1" applyBorder="1">
      <alignment vertical="center"/>
    </xf>
    <xf numFmtId="0" fontId="27" fillId="0" borderId="0" xfId="0" applyFont="1" applyAlignment="1">
      <alignment horizontal="distributed" vertical="center"/>
    </xf>
    <xf numFmtId="0" fontId="34" fillId="0" borderId="0" xfId="0" applyFont="1" applyAlignment="1">
      <alignment horizontal="center" vertical="center"/>
    </xf>
    <xf numFmtId="180" fontId="34" fillId="0" borderId="0" xfId="0" applyNumberFormat="1" applyFont="1">
      <alignment vertical="center"/>
    </xf>
    <xf numFmtId="0" fontId="34" fillId="0" borderId="0" xfId="0" applyFont="1">
      <alignment vertical="center"/>
    </xf>
    <xf numFmtId="0" fontId="21" fillId="0" borderId="15" xfId="0" applyFont="1" applyBorder="1" applyAlignment="1">
      <alignment horizontal="distributed" vertical="top"/>
    </xf>
    <xf numFmtId="0" fontId="21" fillId="0" borderId="39" xfId="0" applyFont="1" applyBorder="1" applyAlignment="1">
      <alignment horizontal="distributed" vertical="top"/>
    </xf>
    <xf numFmtId="0" fontId="21" fillId="0" borderId="0" xfId="0" applyFont="1" applyAlignment="1">
      <alignment horizontal="distributed" vertical="top"/>
    </xf>
    <xf numFmtId="180" fontId="21" fillId="0" borderId="5" xfId="0" applyNumberFormat="1" applyFont="1" applyBorder="1" applyAlignment="1">
      <alignment horizontal="right" vertical="top"/>
    </xf>
    <xf numFmtId="180" fontId="21" fillId="0" borderId="0" xfId="0" applyNumberFormat="1" applyFont="1" applyAlignment="1">
      <alignment horizontal="right" vertical="top"/>
    </xf>
    <xf numFmtId="180" fontId="21" fillId="0" borderId="12" xfId="0" applyNumberFormat="1" applyFont="1" applyBorder="1" applyAlignment="1">
      <alignment horizontal="right" vertical="top"/>
    </xf>
    <xf numFmtId="0" fontId="26" fillId="0" borderId="0" xfId="0" applyFont="1" applyAlignment="1">
      <alignment vertical="center" shrinkToFit="1"/>
    </xf>
    <xf numFmtId="180" fontId="13" fillId="0" borderId="49" xfId="0" applyNumberFormat="1" applyFont="1" applyBorder="1" applyAlignment="1">
      <alignment horizontal="center" vertical="center"/>
    </xf>
    <xf numFmtId="180" fontId="13" fillId="0" borderId="37" xfId="0" applyNumberFormat="1" applyFont="1" applyBorder="1" applyAlignment="1">
      <alignment horizontal="center" vertical="center"/>
    </xf>
    <xf numFmtId="180" fontId="13" fillId="0" borderId="9" xfId="0" applyNumberFormat="1" applyFont="1" applyBorder="1" applyAlignment="1">
      <alignment horizontal="center" vertical="center"/>
    </xf>
    <xf numFmtId="180" fontId="13" fillId="0" borderId="9" xfId="0" applyNumberFormat="1" applyFont="1" applyBorder="1" applyAlignment="1">
      <alignment horizontal="center" vertical="center" shrinkToFit="1"/>
    </xf>
    <xf numFmtId="180" fontId="13" fillId="0" borderId="37" xfId="0" applyNumberFormat="1" applyFont="1" applyBorder="1" applyAlignment="1">
      <alignment horizontal="center" vertical="center" shrinkToFit="1"/>
    </xf>
    <xf numFmtId="180" fontId="13" fillId="0" borderId="10" xfId="0" applyNumberFormat="1" applyFont="1" applyBorder="1" applyAlignment="1">
      <alignment horizontal="center" vertical="center" shrinkToFit="1"/>
    </xf>
    <xf numFmtId="180" fontId="21" fillId="0" borderId="16" xfId="0" applyNumberFormat="1" applyFont="1" applyBorder="1" applyAlignment="1">
      <alignment horizontal="right" vertical="top"/>
    </xf>
    <xf numFmtId="180" fontId="21" fillId="0" borderId="15" xfId="0" applyNumberFormat="1" applyFont="1" applyBorder="1" applyAlignment="1">
      <alignment horizontal="right" vertical="top"/>
    </xf>
    <xf numFmtId="180" fontId="21" fillId="0" borderId="18" xfId="0" applyNumberFormat="1" applyFont="1" applyBorder="1" applyAlignment="1">
      <alignment horizontal="right" vertical="top"/>
    </xf>
    <xf numFmtId="180" fontId="21" fillId="0" borderId="17" xfId="0" applyNumberFormat="1" applyFont="1" applyBorder="1" applyAlignment="1">
      <alignment horizontal="right" vertical="top"/>
    </xf>
    <xf numFmtId="180" fontId="15" fillId="0" borderId="5" xfId="0" applyNumberFormat="1" applyFont="1" applyBorder="1">
      <alignment vertical="center"/>
    </xf>
    <xf numFmtId="180" fontId="15" fillId="0" borderId="0" xfId="0" applyNumberFormat="1" applyFont="1">
      <alignment vertical="center"/>
    </xf>
    <xf numFmtId="180" fontId="15" fillId="0" borderId="12" xfId="0" applyNumberFormat="1" applyFont="1" applyBorder="1" applyAlignment="1">
      <alignment vertical="center" shrinkToFit="1"/>
    </xf>
    <xf numFmtId="180" fontId="15" fillId="0" borderId="0" xfId="0" applyNumberFormat="1" applyFont="1" applyAlignment="1">
      <alignment vertical="center" shrinkToFit="1"/>
    </xf>
    <xf numFmtId="180" fontId="15" fillId="0" borderId="74" xfId="0" applyNumberFormat="1" applyFont="1" applyBorder="1" applyAlignment="1">
      <alignment vertical="center" shrinkToFit="1"/>
    </xf>
    <xf numFmtId="180" fontId="15" fillId="0" borderId="12" xfId="0" applyNumberFormat="1" applyFont="1" applyBorder="1" applyAlignment="1">
      <alignment horizontal="right" vertical="center" shrinkToFit="1"/>
    </xf>
    <xf numFmtId="180" fontId="15" fillId="0" borderId="0" xfId="0" applyNumberFormat="1" applyFont="1" applyAlignment="1">
      <alignment horizontal="right" vertical="center" shrinkToFit="1"/>
    </xf>
    <xf numFmtId="180" fontId="15" fillId="0" borderId="74" xfId="0" applyNumberFormat="1" applyFont="1" applyBorder="1" applyAlignment="1">
      <alignment horizontal="right" vertical="center" shrinkToFit="1"/>
    </xf>
    <xf numFmtId="180" fontId="15" fillId="0" borderId="0" xfId="0" applyNumberFormat="1" applyFont="1" applyAlignment="1">
      <alignment horizontal="right" vertical="center"/>
    </xf>
    <xf numFmtId="180" fontId="13" fillId="0" borderId="11" xfId="0" applyNumberFormat="1" applyFont="1" applyBorder="1" applyAlignment="1">
      <alignment horizontal="center" vertical="center" shrinkToFit="1"/>
    </xf>
    <xf numFmtId="180" fontId="21" fillId="0" borderId="16" xfId="0" applyNumberFormat="1" applyFont="1" applyBorder="1" applyAlignment="1">
      <alignment horizontal="right" vertical="top" shrinkToFit="1"/>
    </xf>
    <xf numFmtId="180" fontId="21" fillId="0" borderId="15" xfId="0" applyNumberFormat="1" applyFont="1" applyBorder="1" applyAlignment="1">
      <alignment horizontal="right" vertical="top" shrinkToFit="1"/>
    </xf>
    <xf numFmtId="180" fontId="21" fillId="0" borderId="18" xfId="0" applyNumberFormat="1" applyFont="1" applyBorder="1" applyAlignment="1">
      <alignment horizontal="right" vertical="top" shrinkToFit="1"/>
    </xf>
    <xf numFmtId="180" fontId="21" fillId="0" borderId="17" xfId="0" applyNumberFormat="1" applyFont="1" applyBorder="1" applyAlignment="1">
      <alignment horizontal="right" vertical="top" shrinkToFit="1"/>
    </xf>
    <xf numFmtId="180" fontId="21" fillId="0" borderId="5" xfId="0" applyNumberFormat="1" applyFont="1" applyBorder="1" applyAlignment="1">
      <alignment horizontal="right" vertical="top" shrinkToFit="1"/>
    </xf>
    <xf numFmtId="180" fontId="21" fillId="0" borderId="0" xfId="0" applyNumberFormat="1" applyFont="1" applyAlignment="1">
      <alignment horizontal="right" vertical="top" shrinkToFit="1"/>
    </xf>
    <xf numFmtId="180" fontId="21" fillId="0" borderId="12" xfId="0" applyNumberFormat="1" applyFont="1" applyBorder="1" applyAlignment="1">
      <alignment horizontal="right" vertical="top" shrinkToFit="1"/>
    </xf>
    <xf numFmtId="180" fontId="21" fillId="0" borderId="74" xfId="0" applyNumberFormat="1" applyFont="1" applyBorder="1" applyAlignment="1">
      <alignment horizontal="right" vertical="top" shrinkToFit="1"/>
    </xf>
    <xf numFmtId="180" fontId="15" fillId="0" borderId="5" xfId="0" applyNumberFormat="1" applyFont="1" applyBorder="1" applyAlignment="1">
      <alignment horizontal="right" vertical="center"/>
    </xf>
    <xf numFmtId="180" fontId="15" fillId="0" borderId="7" xfId="0" applyNumberFormat="1" applyFont="1" applyBorder="1" applyAlignment="1">
      <alignment horizontal="right" vertical="center"/>
    </xf>
    <xf numFmtId="180" fontId="15" fillId="0" borderId="1" xfId="0" applyNumberFormat="1" applyFont="1" applyBorder="1" applyAlignment="1">
      <alignment horizontal="right" vertical="center"/>
    </xf>
    <xf numFmtId="180" fontId="15" fillId="0" borderId="13" xfId="0" applyNumberFormat="1" applyFont="1" applyBorder="1" applyAlignment="1">
      <alignment horizontal="right" vertical="center" shrinkToFit="1"/>
    </xf>
    <xf numFmtId="180" fontId="15" fillId="0" borderId="14" xfId="0" applyNumberFormat="1" applyFont="1" applyBorder="1" applyAlignment="1">
      <alignment horizontal="right" vertical="center" shrinkToFit="1"/>
    </xf>
    <xf numFmtId="180" fontId="34" fillId="0" borderId="0" xfId="0" applyNumberFormat="1" applyFont="1" applyAlignment="1">
      <alignment horizontal="center" vertical="center"/>
    </xf>
    <xf numFmtId="180" fontId="34" fillId="0" borderId="0" xfId="0" applyNumberFormat="1" applyFont="1" applyAlignment="1">
      <alignment vertical="center" shrinkToFit="1"/>
    </xf>
    <xf numFmtId="180" fontId="13" fillId="0" borderId="49" xfId="0" applyNumberFormat="1" applyFont="1" applyBorder="1" applyAlignment="1">
      <alignment horizontal="center" vertical="center" shrinkToFit="1"/>
    </xf>
    <xf numFmtId="180" fontId="15" fillId="0" borderId="5" xfId="0" applyNumberFormat="1" applyFont="1" applyBorder="1" applyAlignment="1">
      <alignment horizontal="right" vertical="center" shrinkToFit="1"/>
    </xf>
    <xf numFmtId="180" fontId="15" fillId="0" borderId="5" xfId="0" applyNumberFormat="1" applyFont="1" applyBorder="1" applyAlignment="1">
      <alignment vertical="center" shrinkToFit="1"/>
    </xf>
    <xf numFmtId="180" fontId="15" fillId="0" borderId="7" xfId="0" applyNumberFormat="1" applyFont="1" applyBorder="1" applyAlignment="1">
      <alignment horizontal="right" vertical="center" shrinkToFit="1"/>
    </xf>
    <xf numFmtId="180" fontId="13" fillId="0" borderId="9" xfId="0" applyNumberFormat="1" applyFont="1" applyBorder="1" applyAlignment="1">
      <alignment horizontal="right" vertical="center" shrinkToFit="1"/>
    </xf>
    <xf numFmtId="0" fontId="4" fillId="0" borderId="1" xfId="0" applyFont="1" applyBorder="1">
      <alignment vertical="center"/>
    </xf>
    <xf numFmtId="38" fontId="15" fillId="0" borderId="13" xfId="1" applyFont="1" applyBorder="1">
      <alignment vertical="center"/>
    </xf>
    <xf numFmtId="38" fontId="15" fillId="0" borderId="1" xfId="1" applyFont="1" applyBorder="1">
      <alignment vertical="center"/>
    </xf>
    <xf numFmtId="38" fontId="15" fillId="0" borderId="14" xfId="1" applyFont="1" applyBorder="1">
      <alignment vertical="center"/>
    </xf>
    <xf numFmtId="186" fontId="7" fillId="0" borderId="1" xfId="1" applyNumberFormat="1" applyFont="1" applyBorder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38" fontId="7" fillId="0" borderId="1" xfId="1" applyFont="1" applyBorder="1" applyAlignment="1">
      <alignment horizontal="left" vertical="center"/>
    </xf>
    <xf numFmtId="38" fontId="6" fillId="0" borderId="11" xfId="1" applyFont="1" applyBorder="1" applyAlignment="1">
      <alignment horizontal="center" vertical="center"/>
    </xf>
    <xf numFmtId="38" fontId="9" fillId="0" borderId="74" xfId="1" applyFont="1" applyBorder="1">
      <alignment vertical="center"/>
    </xf>
    <xf numFmtId="38" fontId="18" fillId="0" borderId="16" xfId="1" applyFont="1" applyBorder="1" applyAlignment="1">
      <alignment horizontal="right" vertical="top"/>
    </xf>
    <xf numFmtId="38" fontId="9" fillId="0" borderId="7" xfId="1" applyFont="1" applyBorder="1">
      <alignment vertical="center"/>
    </xf>
    <xf numFmtId="38" fontId="9" fillId="0" borderId="12" xfId="1" applyFont="1" applyBorder="1">
      <alignment vertical="center"/>
    </xf>
    <xf numFmtId="38" fontId="9" fillId="0" borderId="13" xfId="1" applyFont="1" applyBorder="1">
      <alignment vertical="center"/>
    </xf>
    <xf numFmtId="186" fontId="4" fillId="0" borderId="0" xfId="1" applyNumberFormat="1" applyFont="1">
      <alignment vertical="center"/>
    </xf>
    <xf numFmtId="186" fontId="4" fillId="0" borderId="0" xfId="0" applyNumberFormat="1" applyFont="1">
      <alignment vertical="center"/>
    </xf>
    <xf numFmtId="38" fontId="6" fillId="0" borderId="37" xfId="1" applyFont="1" applyBorder="1" applyAlignment="1">
      <alignment horizontal="center" vertical="center"/>
    </xf>
    <xf numFmtId="186" fontId="6" fillId="0" borderId="37" xfId="1" applyNumberFormat="1" applyFont="1" applyBorder="1" applyAlignment="1">
      <alignment horizontal="center" vertical="center"/>
    </xf>
    <xf numFmtId="186" fontId="18" fillId="0" borderId="17" xfId="1" applyNumberFormat="1" applyFont="1" applyBorder="1" applyAlignment="1">
      <alignment horizontal="right" vertical="top"/>
    </xf>
    <xf numFmtId="177" fontId="8" fillId="0" borderId="9" xfId="1" applyNumberFormat="1" applyFont="1" applyBorder="1" applyAlignment="1">
      <alignment horizontal="center" vertical="center" shrinkToFit="1"/>
    </xf>
    <xf numFmtId="177" fontId="18" fillId="0" borderId="15" xfId="1" applyNumberFormat="1" applyFont="1" applyBorder="1" applyAlignment="1">
      <alignment horizontal="right" vertical="top"/>
    </xf>
    <xf numFmtId="177" fontId="9" fillId="0" borderId="0" xfId="2" applyNumberFormat="1" applyFont="1">
      <alignment vertical="center"/>
    </xf>
    <xf numFmtId="187" fontId="5" fillId="0" borderId="0" xfId="2" applyNumberFormat="1" applyFont="1">
      <alignment vertical="center"/>
    </xf>
    <xf numFmtId="177" fontId="9" fillId="0" borderId="1" xfId="2" applyNumberFormat="1" applyFont="1" applyBorder="1">
      <alignment vertical="center"/>
    </xf>
    <xf numFmtId="177" fontId="8" fillId="0" borderId="37" xfId="1" applyNumberFormat="1" applyFont="1" applyBorder="1" applyAlignment="1">
      <alignment horizontal="center" vertical="center" shrinkToFit="1"/>
    </xf>
    <xf numFmtId="38" fontId="15" fillId="0" borderId="12" xfId="1" applyFont="1" applyBorder="1">
      <alignment vertical="center"/>
    </xf>
    <xf numFmtId="186" fontId="6" fillId="0" borderId="9" xfId="1" applyNumberFormat="1" applyFont="1" applyBorder="1" applyAlignment="1">
      <alignment horizontal="center" vertical="center"/>
    </xf>
    <xf numFmtId="186" fontId="18" fillId="0" borderId="15" xfId="1" applyNumberFormat="1" applyFont="1" applyBorder="1" applyAlignment="1">
      <alignment horizontal="right" vertical="top"/>
    </xf>
    <xf numFmtId="38" fontId="9" fillId="0" borderId="0" xfId="1" applyFont="1">
      <alignment vertical="center"/>
    </xf>
    <xf numFmtId="38" fontId="9" fillId="0" borderId="1" xfId="1" applyFont="1" applyBorder="1">
      <alignment vertical="center"/>
    </xf>
    <xf numFmtId="187" fontId="5" fillId="0" borderId="0" xfId="2" applyNumberFormat="1" applyFont="1" applyFill="1">
      <alignment vertical="center"/>
    </xf>
    <xf numFmtId="177" fontId="9" fillId="0" borderId="1" xfId="2" applyNumberFormat="1" applyFont="1" applyFill="1" applyBorder="1">
      <alignment vertical="center"/>
    </xf>
    <xf numFmtId="38" fontId="9" fillId="0" borderId="27" xfId="1" applyFont="1" applyFill="1" applyBorder="1">
      <alignment vertical="center"/>
    </xf>
    <xf numFmtId="38" fontId="9" fillId="0" borderId="12" xfId="1" applyFont="1" applyFill="1" applyBorder="1">
      <alignment vertical="center"/>
    </xf>
    <xf numFmtId="0" fontId="15" fillId="0" borderId="0" xfId="0" applyFont="1" applyAlignment="1">
      <alignment horizontal="distributed" vertical="center"/>
    </xf>
    <xf numFmtId="38" fontId="15" fillId="0" borderId="32" xfId="1" applyFont="1" applyBorder="1" applyAlignment="1">
      <alignment horizontal="right" vertical="center"/>
    </xf>
    <xf numFmtId="38" fontId="15" fillId="0" borderId="27" xfId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38" fontId="15" fillId="0" borderId="33" xfId="1" applyFont="1" applyBorder="1" applyAlignment="1">
      <alignment horizontal="right" vertical="center"/>
    </xf>
    <xf numFmtId="38" fontId="15" fillId="0" borderId="28" xfId="1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38" fontId="15" fillId="0" borderId="12" xfId="1" applyFont="1" applyBorder="1" applyAlignment="1">
      <alignment horizontal="right" vertical="center"/>
    </xf>
    <xf numFmtId="38" fontId="15" fillId="0" borderId="74" xfId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38" fontId="9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8" fontId="6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8" fillId="0" borderId="0" xfId="0" applyFont="1" applyAlignment="1">
      <alignment horizontal="right" vertical="top"/>
    </xf>
    <xf numFmtId="0" fontId="5" fillId="0" borderId="0" xfId="0" applyFont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182" fontId="5" fillId="0" borderId="13" xfId="1" applyNumberFormat="1" applyFont="1" applyBorder="1" applyAlignment="1">
      <alignment horizontal="right" vertical="center"/>
    </xf>
    <xf numFmtId="182" fontId="5" fillId="0" borderId="1" xfId="1" applyNumberFormat="1" applyFont="1" applyBorder="1" applyAlignment="1">
      <alignment horizontal="right" vertical="center"/>
    </xf>
    <xf numFmtId="185" fontId="5" fillId="0" borderId="12" xfId="2" applyNumberFormat="1" applyFont="1" applyBorder="1" applyAlignment="1">
      <alignment horizontal="right" vertical="center"/>
    </xf>
    <xf numFmtId="185" fontId="5" fillId="0" borderId="0" xfId="2" applyNumberFormat="1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182" fontId="5" fillId="0" borderId="0" xfId="0" applyNumberFormat="1" applyFont="1">
      <alignment vertical="center"/>
    </xf>
    <xf numFmtId="38" fontId="9" fillId="0" borderId="0" xfId="1" applyFont="1" applyFill="1">
      <alignment vertical="center"/>
    </xf>
    <xf numFmtId="38" fontId="9" fillId="0" borderId="0" xfId="1" applyFont="1" applyFill="1" applyAlignment="1">
      <alignment horizontal="right" vertical="center"/>
    </xf>
    <xf numFmtId="38" fontId="15" fillId="0" borderId="12" xfId="1" applyFont="1" applyFill="1" applyBorder="1">
      <alignment vertical="center"/>
    </xf>
    <xf numFmtId="38" fontId="15" fillId="0" borderId="13" xfId="1" applyFont="1" applyFill="1" applyBorder="1">
      <alignment vertical="center"/>
    </xf>
    <xf numFmtId="38" fontId="9" fillId="0" borderId="1" xfId="1" applyFont="1" applyFill="1" applyBorder="1">
      <alignment vertical="center"/>
    </xf>
    <xf numFmtId="180" fontId="15" fillId="0" borderId="0" xfId="0" applyNumberFormat="1" applyFont="1" applyBorder="1" applyAlignment="1">
      <alignment horizontal="right" vertical="center" shrinkToFit="1"/>
    </xf>
    <xf numFmtId="0" fontId="26" fillId="0" borderId="0" xfId="3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18" fillId="0" borderId="0" xfId="0" applyFont="1" applyAlignment="1">
      <alignment horizontal="right" vertical="top"/>
    </xf>
    <xf numFmtId="182" fontId="5" fillId="0" borderId="0" xfId="0" applyNumberFormat="1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0" fontId="15" fillId="0" borderId="0" xfId="0" applyNumberFormat="1" applyFont="1" applyBorder="1" applyAlignment="1">
      <alignment horizontal="right" vertical="center"/>
    </xf>
    <xf numFmtId="180" fontId="15" fillId="0" borderId="5" xfId="0" applyNumberFormat="1" applyFont="1" applyBorder="1" applyAlignment="1">
      <alignment horizontal="right" vertical="center"/>
    </xf>
    <xf numFmtId="180" fontId="15" fillId="0" borderId="5" xfId="0" applyNumberFormat="1" applyFont="1" applyBorder="1">
      <alignment vertical="center"/>
    </xf>
    <xf numFmtId="180" fontId="15" fillId="0" borderId="12" xfId="0" applyNumberFormat="1" applyFont="1" applyBorder="1" applyAlignment="1">
      <alignment vertical="center" shrinkToFit="1"/>
    </xf>
    <xf numFmtId="180" fontId="15" fillId="0" borderId="74" xfId="0" applyNumberFormat="1" applyFont="1" applyBorder="1" applyAlignment="1">
      <alignment vertical="center" shrinkToFit="1"/>
    </xf>
    <xf numFmtId="38" fontId="15" fillId="0" borderId="65" xfId="1" applyNumberFormat="1" applyFont="1" applyBorder="1" applyAlignment="1">
      <alignment vertical="center"/>
    </xf>
    <xf numFmtId="38" fontId="15" fillId="0" borderId="72" xfId="1" applyNumberFormat="1" applyFont="1" applyBorder="1" applyAlignment="1">
      <alignment vertical="center"/>
    </xf>
    <xf numFmtId="38" fontId="15" fillId="0" borderId="32" xfId="1" applyNumberFormat="1" applyFont="1" applyBorder="1" applyAlignment="1">
      <alignment horizontal="right" vertical="center"/>
    </xf>
    <xf numFmtId="38" fontId="15" fillId="0" borderId="33" xfId="1" applyNumberFormat="1" applyFont="1" applyBorder="1" applyAlignment="1">
      <alignment horizontal="right" vertical="center"/>
    </xf>
    <xf numFmtId="180" fontId="15" fillId="0" borderId="0" xfId="0" applyNumberFormat="1" applyFont="1" applyBorder="1">
      <alignment vertical="center"/>
    </xf>
    <xf numFmtId="0" fontId="15" fillId="0" borderId="0" xfId="0" applyFont="1" applyBorder="1" applyAlignment="1">
      <alignment horizontal="distributed" vertical="center"/>
    </xf>
    <xf numFmtId="180" fontId="15" fillId="0" borderId="0" xfId="0" applyNumberFormat="1" applyFont="1" applyBorder="1" applyAlignment="1">
      <alignment vertical="center" shrinkToFit="1"/>
    </xf>
    <xf numFmtId="0" fontId="45" fillId="0" borderId="0" xfId="0" applyFont="1" applyAlignment="1">
      <alignment horizontal="left" vertical="center"/>
    </xf>
    <xf numFmtId="0" fontId="45" fillId="0" borderId="0" xfId="0" applyFont="1">
      <alignment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32" xfId="1" applyFont="1" applyFill="1" applyBorder="1" applyAlignment="1">
      <alignment horizontal="right" vertical="center"/>
    </xf>
    <xf numFmtId="186" fontId="5" fillId="0" borderId="12" xfId="1" applyNumberFormat="1" applyFont="1" applyBorder="1" applyAlignment="1">
      <alignment horizontal="right" vertical="center"/>
    </xf>
    <xf numFmtId="186" fontId="5" fillId="0" borderId="0" xfId="1" applyNumberFormat="1" applyFont="1" applyAlignment="1">
      <alignment horizontal="right" vertical="center"/>
    </xf>
    <xf numFmtId="186" fontId="5" fillId="0" borderId="74" xfId="1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0" fontId="15" fillId="0" borderId="5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80" fontId="15" fillId="0" borderId="5" xfId="0" applyNumberFormat="1" applyFont="1" applyBorder="1">
      <alignment vertical="center"/>
    </xf>
    <xf numFmtId="180" fontId="15" fillId="0" borderId="7" xfId="0" applyNumberFormat="1" applyFont="1" applyBorder="1">
      <alignment vertical="center"/>
    </xf>
    <xf numFmtId="180" fontId="15" fillId="0" borderId="1" xfId="0" applyNumberFormat="1" applyFont="1" applyBorder="1">
      <alignment vertical="center"/>
    </xf>
    <xf numFmtId="0" fontId="15" fillId="0" borderId="0" xfId="0" applyFont="1" applyBorder="1" applyAlignment="1">
      <alignment horizontal="distributed" vertical="center"/>
    </xf>
    <xf numFmtId="180" fontId="15" fillId="0" borderId="0" xfId="0" applyNumberFormat="1" applyFont="1" applyBorder="1">
      <alignment vertical="center"/>
    </xf>
    <xf numFmtId="180" fontId="15" fillId="0" borderId="12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horizontal="right" vertical="center" shrinkToFit="1"/>
    </xf>
    <xf numFmtId="180" fontId="15" fillId="0" borderId="74" xfId="0" applyNumberFormat="1" applyFont="1" applyBorder="1" applyAlignment="1">
      <alignment vertical="center" shrinkToFit="1"/>
    </xf>
    <xf numFmtId="180" fontId="15" fillId="0" borderId="1" xfId="0" applyNumberFormat="1" applyFont="1" applyBorder="1" applyAlignment="1">
      <alignment vertical="center" shrinkToFit="1"/>
    </xf>
    <xf numFmtId="180" fontId="15" fillId="0" borderId="13" xfId="0" applyNumberFormat="1" applyFont="1" applyBorder="1" applyAlignment="1">
      <alignment vertical="center" shrinkToFit="1"/>
    </xf>
    <xf numFmtId="180" fontId="15" fillId="0" borderId="1" xfId="0" applyNumberFormat="1" applyFont="1" applyBorder="1" applyAlignment="1">
      <alignment horizontal="right" vertical="center" shrinkToFit="1"/>
    </xf>
    <xf numFmtId="180" fontId="15" fillId="0" borderId="14" xfId="0" applyNumberFormat="1" applyFont="1" applyBorder="1" applyAlignment="1">
      <alignment vertical="center" shrinkToFit="1"/>
    </xf>
    <xf numFmtId="0" fontId="15" fillId="0" borderId="1" xfId="0" applyFont="1" applyBorder="1" applyAlignment="1">
      <alignment horizontal="distributed" vertical="center"/>
    </xf>
    <xf numFmtId="0" fontId="15" fillId="5" borderId="0" xfId="0" applyFont="1" applyFill="1" applyBorder="1" applyAlignment="1">
      <alignment vertical="distributed"/>
    </xf>
    <xf numFmtId="0" fontId="11" fillId="5" borderId="40" xfId="0" applyFont="1" applyFill="1" applyBorder="1" applyAlignment="1">
      <alignment horizontal="distributed" vertical="center"/>
    </xf>
    <xf numFmtId="38" fontId="11" fillId="5" borderId="65" xfId="1" applyFont="1" applyFill="1" applyBorder="1" applyAlignment="1">
      <alignment vertical="center"/>
    </xf>
    <xf numFmtId="38" fontId="11" fillId="5" borderId="32" xfId="1" applyFont="1" applyFill="1" applyBorder="1" applyAlignment="1">
      <alignment vertical="center"/>
    </xf>
    <xf numFmtId="38" fontId="10" fillId="5" borderId="32" xfId="1" applyFont="1" applyFill="1" applyBorder="1" applyAlignment="1">
      <alignment vertical="center"/>
    </xf>
    <xf numFmtId="38" fontId="10" fillId="5" borderId="27" xfId="1" applyFont="1" applyFill="1" applyBorder="1" applyAlignment="1">
      <alignment vertical="center"/>
    </xf>
    <xf numFmtId="38" fontId="10" fillId="5" borderId="12" xfId="1" applyFont="1" applyFill="1" applyBorder="1" applyAlignment="1">
      <alignment vertical="center"/>
    </xf>
    <xf numFmtId="38" fontId="10" fillId="5" borderId="5" xfId="1" applyFont="1" applyFill="1" applyBorder="1" applyAlignment="1">
      <alignment horizontal="right" vertical="center"/>
    </xf>
    <xf numFmtId="38" fontId="10" fillId="5" borderId="32" xfId="1" applyFont="1" applyFill="1" applyBorder="1" applyAlignment="1">
      <alignment horizontal="right" vertical="center"/>
    </xf>
    <xf numFmtId="38" fontId="10" fillId="5" borderId="27" xfId="1" applyFont="1" applyFill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176" fontId="9" fillId="0" borderId="12" xfId="2" applyNumberFormat="1" applyFont="1" applyBorder="1" applyAlignment="1">
      <alignment horizontal="right" vertical="center"/>
    </xf>
    <xf numFmtId="176" fontId="9" fillId="0" borderId="71" xfId="2" applyNumberFormat="1" applyFont="1" applyBorder="1" applyAlignment="1">
      <alignment horizontal="right" vertical="center"/>
    </xf>
    <xf numFmtId="186" fontId="5" fillId="0" borderId="12" xfId="1" applyNumberFormat="1" applyFont="1" applyBorder="1" applyAlignment="1">
      <alignment horizontal="right" vertical="center"/>
    </xf>
    <xf numFmtId="186" fontId="5" fillId="0" borderId="0" xfId="1" applyNumberFormat="1" applyFont="1" applyAlignment="1">
      <alignment horizontal="right" vertical="center"/>
    </xf>
    <xf numFmtId="186" fontId="5" fillId="0" borderId="74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80" fontId="15" fillId="0" borderId="12" xfId="0" applyNumberFormat="1" applyFont="1" applyFill="1" applyBorder="1" applyAlignment="1">
      <alignment horizontal="right" vertical="center"/>
    </xf>
    <xf numFmtId="180" fontId="15" fillId="0" borderId="5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>
      <alignment vertical="center"/>
    </xf>
    <xf numFmtId="180" fontId="15" fillId="0" borderId="12" xfId="0" applyNumberFormat="1" applyFont="1" applyFill="1" applyBorder="1" applyAlignment="1">
      <alignment vertical="center"/>
    </xf>
    <xf numFmtId="0" fontId="26" fillId="0" borderId="0" xfId="0" applyFont="1" applyBorder="1">
      <alignment vertical="center"/>
    </xf>
    <xf numFmtId="0" fontId="24" fillId="0" borderId="0" xfId="0" applyFont="1" applyFill="1" applyBorder="1" applyAlignment="1">
      <alignment vertical="center"/>
    </xf>
    <xf numFmtId="58" fontId="13" fillId="0" borderId="0" xfId="0" applyNumberFormat="1" applyFont="1" applyBorder="1" applyAlignment="1">
      <alignment vertical="center" wrapText="1"/>
    </xf>
    <xf numFmtId="58" fontId="14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1" fillId="0" borderId="18" xfId="0" applyFont="1" applyBorder="1" applyAlignment="1">
      <alignment horizontal="right" vertical="top"/>
    </xf>
    <xf numFmtId="0" fontId="21" fillId="0" borderId="26" xfId="0" applyFont="1" applyBorder="1" applyAlignment="1">
      <alignment horizontal="right" vertical="top"/>
    </xf>
    <xf numFmtId="38" fontId="15" fillId="0" borderId="88" xfId="0" applyNumberFormat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38" fontId="26" fillId="0" borderId="0" xfId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186" fontId="5" fillId="0" borderId="0" xfId="1" applyNumberFormat="1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top"/>
    </xf>
    <xf numFmtId="0" fontId="26" fillId="0" borderId="31" xfId="0" applyFont="1" applyBorder="1" applyAlignment="1">
      <alignment horizontal="right" vertical="top"/>
    </xf>
    <xf numFmtId="0" fontId="26" fillId="0" borderId="84" xfId="0" applyFont="1" applyBorder="1" applyAlignment="1">
      <alignment horizontal="right" vertical="top"/>
    </xf>
    <xf numFmtId="0" fontId="26" fillId="0" borderId="18" xfId="0" applyFont="1" applyBorder="1" applyAlignment="1">
      <alignment horizontal="right" vertical="top"/>
    </xf>
    <xf numFmtId="38" fontId="26" fillId="0" borderId="32" xfId="1" applyFont="1" applyBorder="1" applyAlignment="1">
      <alignment horizontal="right" vertical="top"/>
    </xf>
    <xf numFmtId="38" fontId="26" fillId="0" borderId="27" xfId="1" applyFont="1" applyBorder="1" applyAlignment="1">
      <alignment horizontal="right" vertical="top"/>
    </xf>
    <xf numFmtId="38" fontId="26" fillId="0" borderId="12" xfId="1" applyFont="1" applyBorder="1" applyAlignment="1">
      <alignment horizontal="right" vertical="top"/>
    </xf>
    <xf numFmtId="38" fontId="9" fillId="0" borderId="31" xfId="1" applyFont="1" applyBorder="1">
      <alignment vertical="center"/>
    </xf>
    <xf numFmtId="176" fontId="9" fillId="0" borderId="18" xfId="0" applyNumberFormat="1" applyFont="1" applyBorder="1">
      <alignment vertical="center"/>
    </xf>
    <xf numFmtId="176" fontId="9" fillId="0" borderId="84" xfId="0" applyNumberFormat="1" applyFont="1" applyBorder="1">
      <alignment vertical="center"/>
    </xf>
    <xf numFmtId="38" fontId="9" fillId="0" borderId="17" xfId="1" applyFont="1" applyBorder="1">
      <alignment vertical="center"/>
    </xf>
    <xf numFmtId="38" fontId="9" fillId="0" borderId="6" xfId="1" applyFont="1" applyBorder="1">
      <alignment vertical="center"/>
    </xf>
    <xf numFmtId="38" fontId="9" fillId="0" borderId="23" xfId="1" applyFont="1" applyBorder="1">
      <alignment vertical="center"/>
    </xf>
    <xf numFmtId="176" fontId="9" fillId="0" borderId="51" xfId="1" applyNumberFormat="1" applyFont="1" applyBorder="1" applyAlignment="1">
      <alignment vertical="center"/>
    </xf>
    <xf numFmtId="176" fontId="9" fillId="0" borderId="51" xfId="1" applyNumberFormat="1" applyFont="1" applyBorder="1" applyAlignment="1">
      <alignment horizontal="right" vertical="center"/>
    </xf>
    <xf numFmtId="38" fontId="9" fillId="0" borderId="3" xfId="1" applyFont="1" applyBorder="1">
      <alignment vertical="center"/>
    </xf>
    <xf numFmtId="176" fontId="9" fillId="0" borderId="23" xfId="1" applyNumberFormat="1" applyFont="1" applyBorder="1" applyAlignment="1">
      <alignment horizontal="right" vertical="center"/>
    </xf>
    <xf numFmtId="38" fontId="9" fillId="0" borderId="25" xfId="1" applyFont="1" applyBorder="1">
      <alignment vertical="center"/>
    </xf>
    <xf numFmtId="177" fontId="9" fillId="0" borderId="3" xfId="2" applyNumberFormat="1" applyFont="1" applyBorder="1">
      <alignment vertical="center"/>
    </xf>
    <xf numFmtId="38" fontId="9" fillId="0" borderId="23" xfId="1" applyFont="1" applyFill="1" applyBorder="1">
      <alignment vertical="center"/>
    </xf>
    <xf numFmtId="177" fontId="9" fillId="0" borderId="3" xfId="2" applyNumberFormat="1" applyFont="1" applyFill="1" applyBorder="1">
      <alignment vertical="center"/>
    </xf>
    <xf numFmtId="0" fontId="14" fillId="0" borderId="6" xfId="0" applyFont="1" applyBorder="1">
      <alignment vertical="center"/>
    </xf>
    <xf numFmtId="0" fontId="26" fillId="0" borderId="15" xfId="0" applyFont="1" applyBorder="1" applyAlignment="1">
      <alignment horizontal="right" vertical="top"/>
    </xf>
    <xf numFmtId="0" fontId="14" fillId="0" borderId="70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38" fontId="9" fillId="0" borderId="13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top"/>
    </xf>
    <xf numFmtId="38" fontId="9" fillId="0" borderId="21" xfId="1" applyFont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0" fontId="8" fillId="4" borderId="0" xfId="0" applyFont="1" applyFill="1">
      <alignment vertical="center"/>
    </xf>
    <xf numFmtId="176" fontId="5" fillId="0" borderId="0" xfId="1" applyNumberFormat="1" applyFont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top"/>
    </xf>
    <xf numFmtId="38" fontId="9" fillId="0" borderId="63" xfId="1" applyFont="1" applyBorder="1">
      <alignment vertical="center"/>
    </xf>
    <xf numFmtId="38" fontId="9" fillId="0" borderId="3" xfId="1" applyFont="1" applyFill="1" applyBorder="1">
      <alignment vertical="center"/>
    </xf>
    <xf numFmtId="0" fontId="21" fillId="0" borderId="5" xfId="0" applyFont="1" applyBorder="1" applyAlignment="1">
      <alignment vertical="top"/>
    </xf>
    <xf numFmtId="0" fontId="15" fillId="0" borderId="5" xfId="0" applyFont="1" applyBorder="1" applyAlignment="1">
      <alignment horizontal="distributed" vertical="center"/>
    </xf>
    <xf numFmtId="0" fontId="11" fillId="5" borderId="5" xfId="0" applyFont="1" applyFill="1" applyBorder="1" applyAlignment="1">
      <alignment horizontal="distributed" vertical="center"/>
    </xf>
    <xf numFmtId="0" fontId="15" fillId="0" borderId="5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38" fontId="9" fillId="0" borderId="75" xfId="1" applyFont="1" applyFill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38" fontId="15" fillId="5" borderId="12" xfId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5" borderId="27" xfId="1" applyFont="1" applyFill="1" applyBorder="1" applyAlignment="1">
      <alignment horizontal="right" vertical="center"/>
    </xf>
    <xf numFmtId="38" fontId="9" fillId="5" borderId="12" xfId="1" applyFont="1" applyFill="1" applyBorder="1" applyAlignment="1">
      <alignment horizontal="right" vertical="center"/>
    </xf>
    <xf numFmtId="38" fontId="5" fillId="5" borderId="71" xfId="1" applyFont="1" applyFill="1" applyBorder="1" applyAlignment="1">
      <alignment horizontal="left" vertical="center"/>
    </xf>
    <xf numFmtId="38" fontId="5" fillId="5" borderId="108" xfId="1" applyFont="1" applyFill="1" applyBorder="1" applyAlignment="1">
      <alignment horizontal="left" vertical="center"/>
    </xf>
    <xf numFmtId="38" fontId="9" fillId="5" borderId="91" xfId="1" applyFont="1" applyFill="1" applyBorder="1" applyAlignment="1">
      <alignment horizontal="right" vertical="center"/>
    </xf>
    <xf numFmtId="38" fontId="9" fillId="5" borderId="21" xfId="1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38" fontId="9" fillId="0" borderId="117" xfId="1" applyFont="1" applyBorder="1">
      <alignment vertical="center"/>
    </xf>
    <xf numFmtId="38" fontId="9" fillId="0" borderId="115" xfId="1" applyFont="1" applyBorder="1">
      <alignment vertical="center"/>
    </xf>
    <xf numFmtId="38" fontId="9" fillId="0" borderId="118" xfId="1" applyFont="1" applyBorder="1">
      <alignment vertical="center"/>
    </xf>
    <xf numFmtId="38" fontId="9" fillId="0" borderId="117" xfId="1" applyFont="1" applyFill="1" applyBorder="1">
      <alignment vertical="center"/>
    </xf>
    <xf numFmtId="38" fontId="9" fillId="0" borderId="115" xfId="1" applyFont="1" applyFill="1" applyBorder="1">
      <alignment vertical="center"/>
    </xf>
    <xf numFmtId="177" fontId="9" fillId="0" borderId="119" xfId="2" applyNumberFormat="1" applyFont="1" applyBorder="1">
      <alignment vertical="center"/>
    </xf>
    <xf numFmtId="38" fontId="9" fillId="0" borderId="121" xfId="1" applyFont="1" applyBorder="1">
      <alignment vertical="center"/>
    </xf>
    <xf numFmtId="38" fontId="9" fillId="0" borderId="119" xfId="1" applyFont="1" applyBorder="1">
      <alignment vertical="center"/>
    </xf>
    <xf numFmtId="38" fontId="9" fillId="0" borderId="121" xfId="1" applyFont="1" applyFill="1" applyBorder="1">
      <alignment vertical="center"/>
    </xf>
    <xf numFmtId="177" fontId="9" fillId="0" borderId="119" xfId="2" applyNumberFormat="1" applyFont="1" applyFill="1" applyBorder="1">
      <alignment vertical="center"/>
    </xf>
    <xf numFmtId="177" fontId="9" fillId="0" borderId="115" xfId="2" applyNumberFormat="1" applyFont="1" applyBorder="1">
      <alignment vertical="center"/>
    </xf>
    <xf numFmtId="177" fontId="9" fillId="0" borderId="115" xfId="2" applyNumberFormat="1" applyFont="1" applyFill="1" applyBorder="1">
      <alignment vertical="center"/>
    </xf>
    <xf numFmtId="38" fontId="9" fillId="0" borderId="115" xfId="1" applyFont="1" applyBorder="1" applyAlignment="1">
      <alignment horizontal="right" vertical="center"/>
    </xf>
    <xf numFmtId="177" fontId="9" fillId="0" borderId="115" xfId="2" applyNumberFormat="1" applyFont="1" applyBorder="1" applyAlignment="1">
      <alignment horizontal="right" vertical="center"/>
    </xf>
    <xf numFmtId="38" fontId="9" fillId="0" borderId="117" xfId="1" applyFont="1" applyBorder="1" applyAlignment="1">
      <alignment horizontal="right" vertical="center"/>
    </xf>
    <xf numFmtId="38" fontId="9" fillId="0" borderId="117" xfId="1" applyFont="1" applyFill="1" applyBorder="1" applyAlignment="1">
      <alignment horizontal="right" vertical="center"/>
    </xf>
    <xf numFmtId="177" fontId="9" fillId="0" borderId="115" xfId="2" applyNumberFormat="1" applyFont="1" applyFill="1" applyBorder="1" applyAlignment="1">
      <alignment horizontal="right" vertical="center"/>
    </xf>
    <xf numFmtId="177" fontId="9" fillId="0" borderId="118" xfId="2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top"/>
    </xf>
    <xf numFmtId="0" fontId="15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80" fontId="15" fillId="0" borderId="0" xfId="0" applyNumberFormat="1" applyFont="1">
      <alignment vertical="center"/>
    </xf>
    <xf numFmtId="180" fontId="15" fillId="0" borderId="0" xfId="0" applyNumberFormat="1" applyFont="1" applyAlignment="1">
      <alignment vertical="center" shrinkToFit="1"/>
    </xf>
    <xf numFmtId="180" fontId="15" fillId="0" borderId="0" xfId="0" applyNumberFormat="1" applyFont="1" applyAlignment="1">
      <alignment horizontal="right" vertical="center" shrinkToFit="1"/>
    </xf>
    <xf numFmtId="180" fontId="13" fillId="0" borderId="0" xfId="0" applyNumberFormat="1" applyFont="1">
      <alignment vertical="center"/>
    </xf>
    <xf numFmtId="0" fontId="26" fillId="0" borderId="0" xfId="0" applyFont="1" applyAlignment="1">
      <alignment horizontal="left" vertical="center"/>
    </xf>
    <xf numFmtId="180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 shrinkToFit="1"/>
    </xf>
    <xf numFmtId="180" fontId="26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distributed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distributed" vertical="distributed"/>
    </xf>
    <xf numFmtId="0" fontId="5" fillId="0" borderId="0" xfId="0" applyFont="1">
      <alignment vertical="center"/>
    </xf>
    <xf numFmtId="0" fontId="14" fillId="0" borderId="52" xfId="0" applyFont="1" applyBorder="1" applyAlignment="1">
      <alignment horizontal="center" vertical="center"/>
    </xf>
    <xf numFmtId="193" fontId="15" fillId="5" borderId="5" xfId="1" applyNumberFormat="1" applyFont="1" applyFill="1" applyBorder="1">
      <alignment vertical="center"/>
    </xf>
    <xf numFmtId="193" fontId="15" fillId="5" borderId="32" xfId="1" applyNumberFormat="1" applyFont="1" applyFill="1" applyBorder="1">
      <alignment vertical="center"/>
    </xf>
    <xf numFmtId="193" fontId="15" fillId="5" borderId="71" xfId="1" applyNumberFormat="1" applyFont="1" applyFill="1" applyBorder="1">
      <alignment vertical="center"/>
    </xf>
    <xf numFmtId="193" fontId="15" fillId="0" borderId="5" xfId="1" applyNumberFormat="1" applyFont="1" applyBorder="1">
      <alignment vertical="center"/>
    </xf>
    <xf numFmtId="193" fontId="15" fillId="0" borderId="32" xfId="1" applyNumberFormat="1" applyFont="1" applyBorder="1">
      <alignment vertical="center"/>
    </xf>
    <xf numFmtId="193" fontId="15" fillId="0" borderId="71" xfId="1" applyNumberFormat="1" applyFont="1" applyBorder="1">
      <alignment vertical="center"/>
    </xf>
    <xf numFmtId="193" fontId="15" fillId="0" borderId="12" xfId="1" applyNumberFormat="1" applyFont="1" applyBorder="1">
      <alignment vertical="center"/>
    </xf>
    <xf numFmtId="193" fontId="15" fillId="0" borderId="27" xfId="1" applyNumberFormat="1" applyFont="1" applyBorder="1">
      <alignment vertical="center"/>
    </xf>
    <xf numFmtId="193" fontId="15" fillId="0" borderId="7" xfId="1" applyNumberFormat="1" applyFont="1" applyBorder="1" applyAlignment="1">
      <alignment vertical="center"/>
    </xf>
    <xf numFmtId="193" fontId="15" fillId="0" borderId="33" xfId="1" applyNumberFormat="1" applyFont="1" applyBorder="1" applyAlignment="1">
      <alignment vertical="center"/>
    </xf>
    <xf numFmtId="193" fontId="15" fillId="0" borderId="67" xfId="1" applyNumberFormat="1" applyFont="1" applyBorder="1" applyAlignment="1">
      <alignment vertical="center"/>
    </xf>
    <xf numFmtId="194" fontId="15" fillId="5" borderId="0" xfId="1" applyNumberFormat="1" applyFont="1" applyFill="1" applyBorder="1">
      <alignment vertical="center"/>
    </xf>
    <xf numFmtId="194" fontId="15" fillId="5" borderId="32" xfId="1" applyNumberFormat="1" applyFont="1" applyFill="1" applyBorder="1">
      <alignment vertical="center"/>
    </xf>
    <xf numFmtId="194" fontId="15" fillId="5" borderId="12" xfId="1" applyNumberFormat="1" applyFont="1" applyFill="1" applyBorder="1">
      <alignment vertical="center"/>
    </xf>
    <xf numFmtId="194" fontId="15" fillId="0" borderId="0" xfId="1" applyNumberFormat="1" applyFont="1" applyBorder="1">
      <alignment vertical="center"/>
    </xf>
    <xf numFmtId="194" fontId="15" fillId="0" borderId="32" xfId="1" applyNumberFormat="1" applyFont="1" applyBorder="1">
      <alignment vertical="center"/>
    </xf>
    <xf numFmtId="194" fontId="15" fillId="0" borderId="12" xfId="1" applyNumberFormat="1" applyFont="1" applyBorder="1">
      <alignment vertical="center"/>
    </xf>
    <xf numFmtId="194" fontId="15" fillId="0" borderId="0" xfId="1" applyNumberFormat="1" applyFont="1">
      <alignment vertical="center"/>
    </xf>
    <xf numFmtId="194" fontId="44" fillId="0" borderId="5" xfId="0" applyNumberFormat="1" applyFont="1" applyBorder="1">
      <alignment vertical="center"/>
    </xf>
    <xf numFmtId="194" fontId="44" fillId="0" borderId="32" xfId="0" applyNumberFormat="1" applyFont="1" applyBorder="1">
      <alignment vertical="center"/>
    </xf>
    <xf numFmtId="194" fontId="44" fillId="0" borderId="12" xfId="0" applyNumberFormat="1" applyFont="1" applyBorder="1">
      <alignment vertical="center"/>
    </xf>
    <xf numFmtId="194" fontId="15" fillId="0" borderId="5" xfId="1" applyNumberFormat="1" applyFont="1" applyBorder="1">
      <alignment vertical="center"/>
    </xf>
    <xf numFmtId="194" fontId="15" fillId="0" borderId="1" xfId="1" applyNumberFormat="1" applyFont="1" applyBorder="1" applyAlignment="1">
      <alignment vertical="center"/>
    </xf>
    <xf numFmtId="194" fontId="15" fillId="0" borderId="33" xfId="1" applyNumberFormat="1" applyFont="1" applyBorder="1" applyAlignment="1">
      <alignment vertical="center"/>
    </xf>
    <xf numFmtId="194" fontId="15" fillId="0" borderId="13" xfId="1" applyNumberFormat="1" applyFont="1" applyBorder="1" applyAlignment="1">
      <alignment vertical="center"/>
    </xf>
    <xf numFmtId="194" fontId="15" fillId="0" borderId="0" xfId="1" applyNumberFormat="1" applyFont="1" applyBorder="1" applyAlignment="1">
      <alignment horizontal="right" vertical="center"/>
    </xf>
    <xf numFmtId="194" fontId="15" fillId="0" borderId="32" xfId="1" applyNumberFormat="1" applyFont="1" applyBorder="1" applyAlignment="1">
      <alignment horizontal="right" vertical="center"/>
    </xf>
    <xf numFmtId="194" fontId="15" fillId="0" borderId="12" xfId="1" applyNumberFormat="1" applyFont="1" applyBorder="1" applyAlignment="1">
      <alignment horizontal="right" vertical="center"/>
    </xf>
    <xf numFmtId="194" fontId="15" fillId="0" borderId="1" xfId="0" applyNumberFormat="1" applyFont="1" applyBorder="1" applyAlignment="1">
      <alignment horizontal="right" vertical="center"/>
    </xf>
    <xf numFmtId="194" fontId="15" fillId="0" borderId="33" xfId="0" applyNumberFormat="1" applyFont="1" applyBorder="1" applyAlignment="1">
      <alignment horizontal="right" vertical="center"/>
    </xf>
    <xf numFmtId="194" fontId="15" fillId="0" borderId="13" xfId="0" applyNumberFormat="1" applyFont="1" applyBorder="1" applyAlignment="1">
      <alignment horizontal="right" vertical="center"/>
    </xf>
    <xf numFmtId="193" fontId="15" fillId="0" borderId="7" xfId="0" applyNumberFormat="1" applyFont="1" applyBorder="1" applyAlignment="1">
      <alignment vertical="center"/>
    </xf>
    <xf numFmtId="193" fontId="15" fillId="0" borderId="33" xfId="0" applyNumberFormat="1" applyFont="1" applyBorder="1" applyAlignment="1">
      <alignment vertical="center"/>
    </xf>
    <xf numFmtId="193" fontId="15" fillId="0" borderId="67" xfId="0" applyNumberFormat="1" applyFont="1" applyBorder="1" applyAlignment="1">
      <alignment vertical="center"/>
    </xf>
    <xf numFmtId="193" fontId="15" fillId="0" borderId="32" xfId="1" applyNumberFormat="1" applyFont="1" applyBorder="1" applyAlignment="1">
      <alignment horizontal="right" vertical="center"/>
    </xf>
    <xf numFmtId="193" fontId="15" fillId="0" borderId="27" xfId="1" applyNumberFormat="1" applyFont="1" applyBorder="1" applyAlignment="1">
      <alignment horizontal="right" vertical="center"/>
    </xf>
    <xf numFmtId="193" fontId="15" fillId="0" borderId="12" xfId="1" applyNumberFormat="1" applyFont="1" applyBorder="1" applyAlignment="1">
      <alignment horizontal="right" vertical="center"/>
    </xf>
    <xf numFmtId="193" fontId="15" fillId="0" borderId="33" xfId="1" applyNumberFormat="1" applyFont="1" applyBorder="1" applyAlignment="1">
      <alignment horizontal="right" vertical="center"/>
    </xf>
    <xf numFmtId="193" fontId="15" fillId="0" borderId="28" xfId="1" applyNumberFormat="1" applyFont="1" applyBorder="1" applyAlignment="1">
      <alignment horizontal="right" vertical="center"/>
    </xf>
    <xf numFmtId="193" fontId="15" fillId="0" borderId="13" xfId="1" applyNumberFormat="1" applyFont="1" applyBorder="1" applyAlignment="1">
      <alignment horizontal="right" vertical="center"/>
    </xf>
    <xf numFmtId="193" fontId="15" fillId="0" borderId="12" xfId="1" applyNumberFormat="1" applyFont="1" applyFill="1" applyBorder="1" applyAlignment="1">
      <alignment vertical="center"/>
    </xf>
    <xf numFmtId="193" fontId="15" fillId="5" borderId="12" xfId="1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right" vertical="top"/>
    </xf>
    <xf numFmtId="0" fontId="21" fillId="0" borderId="39" xfId="0" applyFont="1" applyBorder="1" applyAlignment="1">
      <alignment horizontal="right" vertical="top"/>
    </xf>
    <xf numFmtId="0" fontId="21" fillId="0" borderId="0" xfId="0" applyFont="1" applyAlignment="1">
      <alignment horizontal="right" vertical="top"/>
    </xf>
    <xf numFmtId="38" fontId="9" fillId="0" borderId="5" xfId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9" fillId="0" borderId="27" xfId="1" applyFont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18" fillId="0" borderId="18" xfId="1" applyFont="1" applyBorder="1" applyAlignment="1">
      <alignment horizontal="right" vertical="top"/>
    </xf>
    <xf numFmtId="38" fontId="18" fillId="0" borderId="26" xfId="1" applyFont="1" applyBorder="1" applyAlignment="1">
      <alignment horizontal="right" vertical="top"/>
    </xf>
    <xf numFmtId="0" fontId="5" fillId="0" borderId="0" xfId="0" applyFont="1">
      <alignment vertical="center"/>
    </xf>
    <xf numFmtId="0" fontId="26" fillId="0" borderId="2" xfId="0" applyFont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192" fontId="9" fillId="0" borderId="27" xfId="1" applyNumberFormat="1" applyFont="1" applyBorder="1" applyAlignment="1">
      <alignment vertical="center"/>
    </xf>
    <xf numFmtId="192" fontId="10" fillId="5" borderId="27" xfId="1" applyNumberFormat="1" applyFont="1" applyFill="1" applyBorder="1" applyAlignment="1">
      <alignment vertical="center"/>
    </xf>
    <xf numFmtId="192" fontId="9" fillId="0" borderId="27" xfId="1" applyNumberFormat="1" applyFont="1" applyBorder="1" applyAlignment="1">
      <alignment horizontal="right" vertical="center"/>
    </xf>
    <xf numFmtId="192" fontId="9" fillId="0" borderId="27" xfId="0" applyNumberFormat="1" applyFont="1" applyBorder="1" applyAlignment="1">
      <alignment horizontal="right" vertical="center"/>
    </xf>
    <xf numFmtId="192" fontId="9" fillId="0" borderId="28" xfId="0" applyNumberFormat="1" applyFont="1" applyBorder="1" applyAlignment="1">
      <alignment horizontal="right" vertical="center"/>
    </xf>
    <xf numFmtId="192" fontId="15" fillId="0" borderId="27" xfId="1" applyNumberFormat="1" applyFont="1" applyBorder="1" applyAlignment="1">
      <alignment vertical="center"/>
    </xf>
    <xf numFmtId="192" fontId="9" fillId="0" borderId="71" xfId="1" applyNumberFormat="1" applyFont="1" applyBorder="1" applyAlignment="1">
      <alignment vertical="center"/>
    </xf>
    <xf numFmtId="192" fontId="15" fillId="0" borderId="71" xfId="1" applyNumberFormat="1" applyFont="1" applyBorder="1" applyAlignment="1">
      <alignment vertical="center"/>
    </xf>
    <xf numFmtId="192" fontId="10" fillId="5" borderId="71" xfId="1" applyNumberFormat="1" applyFont="1" applyFill="1" applyBorder="1" applyAlignment="1">
      <alignment vertical="center"/>
    </xf>
    <xf numFmtId="192" fontId="9" fillId="0" borderId="71" xfId="0" applyNumberFormat="1" applyFont="1" applyBorder="1" applyAlignment="1">
      <alignment horizontal="right" vertical="center"/>
    </xf>
    <xf numFmtId="192" fontId="9" fillId="0" borderId="67" xfId="0" applyNumberFormat="1" applyFont="1" applyBorder="1" applyAlignment="1">
      <alignment horizontal="right" vertical="center"/>
    </xf>
    <xf numFmtId="192" fontId="10" fillId="5" borderId="27" xfId="1" applyNumberFormat="1" applyFont="1" applyFill="1" applyBorder="1" applyAlignment="1">
      <alignment horizontal="right" vertical="center"/>
    </xf>
    <xf numFmtId="192" fontId="15" fillId="0" borderId="12" xfId="1" applyNumberFormat="1" applyFont="1" applyBorder="1" applyAlignment="1">
      <alignment vertical="center"/>
    </xf>
    <xf numFmtId="192" fontId="15" fillId="0" borderId="12" xfId="1" applyNumberFormat="1" applyFont="1" applyFill="1" applyBorder="1" applyAlignment="1">
      <alignment vertical="center"/>
    </xf>
    <xf numFmtId="192" fontId="11" fillId="5" borderId="12" xfId="1" applyNumberFormat="1" applyFont="1" applyFill="1" applyBorder="1" applyAlignment="1">
      <alignment vertical="center"/>
    </xf>
    <xf numFmtId="192" fontId="15" fillId="0" borderId="12" xfId="1" applyNumberFormat="1" applyFont="1" applyBorder="1" applyAlignment="1">
      <alignment horizontal="right" vertical="center"/>
    </xf>
    <xf numFmtId="192" fontId="15" fillId="0" borderId="13" xfId="1" applyNumberFormat="1" applyFont="1" applyBorder="1" applyAlignment="1">
      <alignment horizontal="right" vertical="center"/>
    </xf>
    <xf numFmtId="192" fontId="15" fillId="0" borderId="27" xfId="1" applyNumberFormat="1" applyFont="1" applyFill="1" applyBorder="1" applyAlignment="1">
      <alignment vertical="center"/>
    </xf>
    <xf numFmtId="192" fontId="11" fillId="5" borderId="27" xfId="1" applyNumberFormat="1" applyFont="1" applyFill="1" applyBorder="1" applyAlignment="1">
      <alignment vertical="center"/>
    </xf>
    <xf numFmtId="192" fontId="15" fillId="0" borderId="27" xfId="1" applyNumberFormat="1" applyFont="1" applyBorder="1" applyAlignment="1">
      <alignment horizontal="right" vertical="center"/>
    </xf>
    <xf numFmtId="192" fontId="15" fillId="0" borderId="28" xfId="1" applyNumberFormat="1" applyFont="1" applyBorder="1" applyAlignment="1">
      <alignment horizontal="right" vertical="center"/>
    </xf>
    <xf numFmtId="192" fontId="15" fillId="0" borderId="28" xfId="1" applyNumberFormat="1" applyFont="1" applyBorder="1" applyAlignment="1">
      <alignment vertical="center"/>
    </xf>
    <xf numFmtId="193" fontId="15" fillId="0" borderId="133" xfId="1" applyNumberFormat="1" applyFont="1" applyBorder="1">
      <alignment vertical="center"/>
    </xf>
    <xf numFmtId="193" fontId="15" fillId="0" borderId="134" xfId="1" applyNumberFormat="1" applyFont="1" applyBorder="1">
      <alignment vertical="center"/>
    </xf>
    <xf numFmtId="193" fontId="15" fillId="0" borderId="135" xfId="1" applyNumberFormat="1" applyFont="1" applyBorder="1">
      <alignment vertical="center"/>
    </xf>
    <xf numFmtId="194" fontId="15" fillId="0" borderId="126" xfId="1" applyNumberFormat="1" applyFont="1" applyBorder="1">
      <alignment vertical="center"/>
    </xf>
    <xf numFmtId="194" fontId="15" fillId="0" borderId="134" xfId="1" applyNumberFormat="1" applyFont="1" applyBorder="1">
      <alignment vertical="center"/>
    </xf>
    <xf numFmtId="194" fontId="15" fillId="0" borderId="136" xfId="1" applyNumberFormat="1" applyFont="1" applyBorder="1">
      <alignment vertical="center"/>
    </xf>
    <xf numFmtId="38" fontId="9" fillId="0" borderId="134" xfId="1" applyFont="1" applyFill="1" applyBorder="1" applyAlignment="1">
      <alignment horizontal="right" vertical="center"/>
    </xf>
    <xf numFmtId="38" fontId="9" fillId="0" borderId="136" xfId="1" applyFont="1" applyFill="1" applyBorder="1" applyAlignment="1">
      <alignment horizontal="right" vertical="center"/>
    </xf>
    <xf numFmtId="38" fontId="9" fillId="0" borderId="134" xfId="1" applyFont="1" applyFill="1" applyBorder="1">
      <alignment vertical="center"/>
    </xf>
    <xf numFmtId="38" fontId="9" fillId="0" borderId="138" xfId="1" applyFont="1" applyFill="1" applyBorder="1">
      <alignment vertical="center"/>
    </xf>
    <xf numFmtId="38" fontId="9" fillId="0" borderId="136" xfId="1" applyFont="1" applyFill="1" applyBorder="1">
      <alignment vertical="center"/>
    </xf>
    <xf numFmtId="0" fontId="5" fillId="0" borderId="126" xfId="0" applyFont="1" applyBorder="1" applyAlignment="1">
      <alignment horizontal="distributed" vertical="distributed"/>
    </xf>
    <xf numFmtId="0" fontId="5" fillId="0" borderId="126" xfId="0" applyFont="1" applyBorder="1" applyAlignment="1">
      <alignment horizontal="distributed" vertical="center"/>
    </xf>
    <xf numFmtId="0" fontId="27" fillId="0" borderId="126" xfId="0" applyFont="1" applyBorder="1" applyAlignment="1">
      <alignment horizontal="center" vertical="center"/>
    </xf>
    <xf numFmtId="0" fontId="15" fillId="0" borderId="126" xfId="0" applyFont="1" applyBorder="1" applyAlignment="1">
      <alignment horizontal="center" vertical="center"/>
    </xf>
    <xf numFmtId="0" fontId="27" fillId="0" borderId="126" xfId="0" applyFont="1" applyBorder="1">
      <alignment vertical="center"/>
    </xf>
    <xf numFmtId="0" fontId="15" fillId="0" borderId="126" xfId="0" applyFont="1" applyBorder="1" applyAlignment="1">
      <alignment horizontal="distributed" vertical="center"/>
    </xf>
    <xf numFmtId="180" fontId="15" fillId="0" borderId="133" xfId="0" applyNumberFormat="1" applyFont="1" applyFill="1" applyBorder="1">
      <alignment vertical="center"/>
    </xf>
    <xf numFmtId="180" fontId="15" fillId="0" borderId="126" xfId="0" applyNumberFormat="1" applyFont="1" applyFill="1" applyBorder="1">
      <alignment vertical="center"/>
    </xf>
    <xf numFmtId="180" fontId="15" fillId="0" borderId="136" xfId="0" applyNumberFormat="1" applyFont="1" applyFill="1" applyBorder="1" applyAlignment="1">
      <alignment vertical="center" shrinkToFit="1"/>
    </xf>
    <xf numFmtId="180" fontId="15" fillId="0" borderId="126" xfId="0" applyNumberFormat="1" applyFont="1" applyFill="1" applyBorder="1" applyAlignment="1">
      <alignment vertical="center" shrinkToFit="1"/>
    </xf>
    <xf numFmtId="180" fontId="15" fillId="0" borderId="137" xfId="0" applyNumberFormat="1" applyFont="1" applyFill="1" applyBorder="1" applyAlignment="1">
      <alignment vertical="center" shrinkToFit="1"/>
    </xf>
    <xf numFmtId="180" fontId="15" fillId="0" borderId="133" xfId="0" applyNumberFormat="1" applyFont="1" applyFill="1" applyBorder="1" applyAlignment="1">
      <alignment horizontal="right" vertical="center"/>
    </xf>
    <xf numFmtId="180" fontId="15" fillId="0" borderId="126" xfId="0" applyNumberFormat="1" applyFont="1" applyFill="1" applyBorder="1" applyAlignment="1">
      <alignment horizontal="right" vertical="center"/>
    </xf>
    <xf numFmtId="180" fontId="15" fillId="0" borderId="136" xfId="0" applyNumberFormat="1" applyFont="1" applyFill="1" applyBorder="1" applyAlignment="1">
      <alignment horizontal="right" vertical="center" shrinkToFit="1"/>
    </xf>
    <xf numFmtId="180" fontId="15" fillId="0" borderId="126" xfId="0" applyNumberFormat="1" applyFont="1" applyFill="1" applyBorder="1" applyAlignment="1">
      <alignment horizontal="right" vertical="center" shrinkToFit="1"/>
    </xf>
    <xf numFmtId="180" fontId="15" fillId="0" borderId="137" xfId="0" applyNumberFormat="1" applyFont="1" applyFill="1" applyBorder="1" applyAlignment="1">
      <alignment horizontal="right" vertical="center" shrinkToFit="1"/>
    </xf>
    <xf numFmtId="180" fontId="15" fillId="0" borderId="133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56" fontId="20" fillId="0" borderId="6" xfId="0" quotePrefix="1" applyNumberFormat="1" applyFont="1" applyBorder="1" applyAlignment="1">
      <alignment horizontal="right" vertical="top"/>
    </xf>
    <xf numFmtId="38" fontId="9" fillId="0" borderId="5" xfId="1" applyFont="1" applyFill="1" applyBorder="1">
      <alignment vertical="center"/>
    </xf>
    <xf numFmtId="38" fontId="5" fillId="0" borderId="0" xfId="1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right" vertical="center"/>
    </xf>
    <xf numFmtId="193" fontId="15" fillId="5" borderId="133" xfId="1" applyNumberFormat="1" applyFont="1" applyFill="1" applyBorder="1">
      <alignment vertical="center"/>
    </xf>
    <xf numFmtId="193" fontId="15" fillId="5" borderId="134" xfId="1" applyNumberFormat="1" applyFont="1" applyFill="1" applyBorder="1">
      <alignment vertical="center"/>
    </xf>
    <xf numFmtId="193" fontId="15" fillId="5" borderId="135" xfId="1" applyNumberFormat="1" applyFont="1" applyFill="1" applyBorder="1">
      <alignment vertical="center"/>
    </xf>
    <xf numFmtId="194" fontId="15" fillId="5" borderId="126" xfId="1" applyNumberFormat="1" applyFont="1" applyFill="1" applyBorder="1">
      <alignment vertical="center"/>
    </xf>
    <xf numFmtId="194" fontId="15" fillId="5" borderId="134" xfId="1" applyNumberFormat="1" applyFont="1" applyFill="1" applyBorder="1">
      <alignment vertical="center"/>
    </xf>
    <xf numFmtId="194" fontId="15" fillId="5" borderId="136" xfId="1" applyNumberFormat="1" applyFont="1" applyFill="1" applyBorder="1">
      <alignment vertical="center"/>
    </xf>
    <xf numFmtId="0" fontId="5" fillId="0" borderId="0" xfId="0" applyFont="1" applyAlignment="1">
      <alignment vertical="center"/>
    </xf>
    <xf numFmtId="38" fontId="15" fillId="0" borderId="65" xfId="1" applyFont="1" applyFill="1" applyBorder="1" applyAlignment="1">
      <alignment vertical="center"/>
    </xf>
    <xf numFmtId="38" fontId="15" fillId="0" borderId="32" xfId="1" applyFont="1" applyFill="1" applyBorder="1" applyAlignment="1">
      <alignment vertical="center"/>
    </xf>
    <xf numFmtId="38" fontId="9" fillId="0" borderId="32" xfId="1" applyFont="1" applyFill="1" applyBorder="1" applyAlignment="1">
      <alignment vertical="center"/>
    </xf>
    <xf numFmtId="192" fontId="9" fillId="0" borderId="27" xfId="1" applyNumberFormat="1" applyFont="1" applyFill="1" applyBorder="1" applyAlignment="1">
      <alignment horizontal="right" vertical="center"/>
    </xf>
    <xf numFmtId="182" fontId="9" fillId="0" borderId="0" xfId="1" applyNumberFormat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vertical="center"/>
    </xf>
    <xf numFmtId="192" fontId="9" fillId="0" borderId="71" xfId="1" applyNumberFormat="1" applyFont="1" applyFill="1" applyBorder="1" applyAlignment="1">
      <alignment vertical="center"/>
    </xf>
    <xf numFmtId="192" fontId="9" fillId="0" borderId="27" xfId="1" applyNumberFormat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0" fontId="16" fillId="0" borderId="0" xfId="0" applyFont="1">
      <alignment vertical="center"/>
    </xf>
    <xf numFmtId="0" fontId="4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38" fontId="10" fillId="0" borderId="79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185" fontId="10" fillId="0" borderId="50" xfId="1" applyNumberFormat="1" applyFont="1" applyBorder="1" applyAlignment="1">
      <alignment horizontal="center" vertical="center"/>
    </xf>
    <xf numFmtId="185" fontId="10" fillId="0" borderId="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13" xfId="1" applyFont="1" applyBorder="1" applyAlignment="1">
      <alignment horizontal="right" vertical="center"/>
    </xf>
    <xf numFmtId="0" fontId="18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9" fillId="0" borderId="0" xfId="1" applyFont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4" fillId="0" borderId="0" xfId="1" applyFont="1">
      <alignment vertical="center"/>
    </xf>
    <xf numFmtId="38" fontId="18" fillId="0" borderId="18" xfId="1" applyFont="1" applyBorder="1" applyAlignment="1">
      <alignment horizontal="right" vertical="top"/>
    </xf>
    <xf numFmtId="38" fontId="18" fillId="0" borderId="15" xfId="1" applyFont="1" applyBorder="1" applyAlignment="1">
      <alignment horizontal="right" vertical="top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80" fontId="15" fillId="0" borderId="0" xfId="0" applyNumberFormat="1" applyFont="1" applyAlignment="1">
      <alignment horizontal="right" vertical="center"/>
    </xf>
    <xf numFmtId="0" fontId="27" fillId="0" borderId="0" xfId="0" applyFont="1" applyBorder="1">
      <alignment vertical="center"/>
    </xf>
    <xf numFmtId="185" fontId="3" fillId="0" borderId="0" xfId="0" applyNumberFormat="1" applyFont="1">
      <alignment vertical="center"/>
    </xf>
    <xf numFmtId="0" fontId="9" fillId="0" borderId="0" xfId="0" applyFont="1" applyAlignment="1">
      <alignment horizontal="right" vertical="top"/>
    </xf>
    <xf numFmtId="3" fontId="9" fillId="0" borderId="0" xfId="0" applyNumberFormat="1" applyFont="1">
      <alignment vertical="center"/>
    </xf>
    <xf numFmtId="3" fontId="5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center"/>
    </xf>
    <xf numFmtId="177" fontId="4" fillId="0" borderId="0" xfId="0" applyNumberFormat="1" applyFont="1">
      <alignment vertical="center"/>
    </xf>
    <xf numFmtId="177" fontId="15" fillId="0" borderId="5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15" fillId="0" borderId="74" xfId="0" applyNumberFormat="1" applyFont="1" applyFill="1" applyBorder="1" applyAlignment="1">
      <alignment horizontal="right" vertical="center"/>
    </xf>
    <xf numFmtId="177" fontId="15" fillId="0" borderId="12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74" xfId="0" applyFont="1" applyFill="1" applyBorder="1" applyAlignment="1">
      <alignment horizontal="right" vertical="center"/>
    </xf>
    <xf numFmtId="1" fontId="15" fillId="0" borderId="5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center"/>
    </xf>
    <xf numFmtId="1" fontId="15" fillId="0" borderId="74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38" fontId="15" fillId="0" borderId="32" xfId="1" applyFont="1" applyBorder="1" applyAlignment="1">
      <alignment horizontal="right"/>
    </xf>
    <xf numFmtId="38" fontId="15" fillId="0" borderId="27" xfId="1" applyFont="1" applyBorder="1" applyAlignment="1">
      <alignment horizontal="right"/>
    </xf>
    <xf numFmtId="178" fontId="15" fillId="0" borderId="27" xfId="1" applyNumberFormat="1" applyFont="1" applyBorder="1" applyAlignment="1">
      <alignment horizontal="right"/>
    </xf>
    <xf numFmtId="178" fontId="15" fillId="0" borderId="5" xfId="1" applyNumberFormat="1" applyFont="1" applyFill="1" applyBorder="1" applyAlignment="1">
      <alignment horizontal="right"/>
    </xf>
    <xf numFmtId="178" fontId="15" fillId="0" borderId="0" xfId="1" applyNumberFormat="1" applyFont="1" applyFill="1" applyBorder="1" applyAlignment="1">
      <alignment horizontal="right"/>
    </xf>
    <xf numFmtId="178" fontId="15" fillId="0" borderId="74" xfId="1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5" fillId="0" borderId="126" xfId="0" applyFont="1" applyBorder="1" applyAlignment="1">
      <alignment horizontal="center" vertical="center"/>
    </xf>
    <xf numFmtId="178" fontId="15" fillId="0" borderId="27" xfId="1" applyNumberFormat="1" applyFont="1" applyBorder="1" applyAlignment="1">
      <alignment horizontal="right" vertical="center"/>
    </xf>
    <xf numFmtId="178" fontId="15" fillId="0" borderId="12" xfId="1" applyNumberFormat="1" applyFont="1" applyFill="1" applyBorder="1" applyAlignment="1">
      <alignment horizontal="right"/>
    </xf>
    <xf numFmtId="0" fontId="15" fillId="0" borderId="133" xfId="1" applyNumberFormat="1" applyFont="1" applyFill="1" applyBorder="1" applyAlignment="1">
      <alignment horizontal="right" vertical="top"/>
    </xf>
    <xf numFmtId="0" fontId="15" fillId="0" borderId="126" xfId="1" applyNumberFormat="1" applyFont="1" applyFill="1" applyBorder="1" applyAlignment="1">
      <alignment horizontal="right" vertical="top"/>
    </xf>
    <xf numFmtId="0" fontId="15" fillId="0" borderId="32" xfId="1" applyNumberFormat="1" applyFont="1" applyBorder="1" applyAlignment="1">
      <alignment horizontal="right" vertical="center"/>
    </xf>
    <xf numFmtId="0" fontId="15" fillId="0" borderId="27" xfId="1" applyNumberFormat="1" applyFont="1" applyBorder="1" applyAlignment="1">
      <alignment horizontal="right" vertical="center"/>
    </xf>
    <xf numFmtId="0" fontId="15" fillId="0" borderId="138" xfId="1" applyNumberFormat="1" applyFont="1" applyFill="1" applyBorder="1" applyAlignment="1">
      <alignment horizontal="right" vertical="top"/>
    </xf>
    <xf numFmtId="0" fontId="21" fillId="0" borderId="26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178" fontId="15" fillId="0" borderId="12" xfId="1" applyNumberFormat="1" applyFont="1" applyBorder="1" applyAlignment="1">
      <alignment horizontal="right"/>
    </xf>
    <xf numFmtId="0" fontId="15" fillId="0" borderId="32" xfId="1" applyNumberFormat="1" applyFont="1" applyBorder="1" applyAlignment="1">
      <alignment horizontal="right" vertical="top"/>
    </xf>
    <xf numFmtId="0" fontId="15" fillId="0" borderId="27" xfId="1" applyNumberFormat="1" applyFont="1" applyBorder="1" applyAlignment="1">
      <alignment horizontal="right" vertical="top"/>
    </xf>
    <xf numFmtId="179" fontId="15" fillId="0" borderId="12" xfId="1" applyNumberFormat="1" applyFont="1" applyBorder="1" applyAlignment="1">
      <alignment horizontal="right" vertical="top"/>
    </xf>
    <xf numFmtId="179" fontId="15" fillId="0" borderId="0" xfId="1" applyNumberFormat="1" applyFont="1" applyAlignment="1">
      <alignment horizontal="right" vertical="top"/>
    </xf>
    <xf numFmtId="179" fontId="15" fillId="0" borderId="74" xfId="1" applyNumberFormat="1" applyFont="1" applyBorder="1" applyAlignment="1">
      <alignment horizontal="right" vertical="top"/>
    </xf>
    <xf numFmtId="178" fontId="15" fillId="0" borderId="12" xfId="1" applyNumberFormat="1" applyFont="1" applyBorder="1" applyAlignment="1">
      <alignment horizontal="right" vertical="top"/>
    </xf>
    <xf numFmtId="178" fontId="15" fillId="0" borderId="0" xfId="1" applyNumberFormat="1" applyFont="1" applyAlignment="1">
      <alignment horizontal="right" vertical="top"/>
    </xf>
    <xf numFmtId="178" fontId="15" fillId="0" borderId="74" xfId="1" applyNumberFormat="1" applyFont="1" applyBorder="1" applyAlignment="1">
      <alignment horizontal="right" vertical="top"/>
    </xf>
    <xf numFmtId="178" fontId="15" fillId="0" borderId="27" xfId="1" applyNumberFormat="1" applyFont="1" applyBorder="1" applyAlignment="1">
      <alignment horizontal="right" vertical="top"/>
    </xf>
    <xf numFmtId="188" fontId="15" fillId="0" borderId="27" xfId="1" applyNumberFormat="1" applyFont="1" applyBorder="1" applyAlignment="1">
      <alignment horizontal="right" vertical="top"/>
    </xf>
    <xf numFmtId="188" fontId="15" fillId="0" borderId="12" xfId="1" applyNumberFormat="1" applyFont="1" applyBorder="1" applyAlignment="1">
      <alignment horizontal="right" vertical="top"/>
    </xf>
    <xf numFmtId="0" fontId="21" fillId="0" borderId="18" xfId="0" applyFont="1" applyFill="1" applyBorder="1" applyAlignment="1">
      <alignment horizontal="right" vertical="top"/>
    </xf>
    <xf numFmtId="0" fontId="21" fillId="0" borderId="15" xfId="0" applyFont="1" applyFill="1" applyBorder="1" applyAlignment="1">
      <alignment horizontal="right" vertical="top"/>
    </xf>
    <xf numFmtId="0" fontId="21" fillId="0" borderId="17" xfId="0" applyFont="1" applyFill="1" applyBorder="1" applyAlignment="1">
      <alignment horizontal="right" vertical="top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176" fontId="15" fillId="0" borderId="13" xfId="2" applyNumberFormat="1" applyFont="1" applyFill="1" applyBorder="1" applyAlignment="1">
      <alignment horizontal="right" vertical="center"/>
    </xf>
    <xf numFmtId="176" fontId="15" fillId="0" borderId="1" xfId="2" applyNumberFormat="1" applyFont="1" applyFill="1" applyBorder="1" applyAlignment="1">
      <alignment horizontal="right" vertical="center"/>
    </xf>
    <xf numFmtId="176" fontId="15" fillId="0" borderId="14" xfId="2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177" fontId="15" fillId="0" borderId="13" xfId="0" applyNumberFormat="1" applyFont="1" applyBorder="1" applyAlignment="1">
      <alignment horizontal="right" vertical="center"/>
    </xf>
    <xf numFmtId="177" fontId="15" fillId="0" borderId="1" xfId="0" applyNumberFormat="1" applyFont="1" applyBorder="1" applyAlignment="1">
      <alignment horizontal="right" vertical="center"/>
    </xf>
    <xf numFmtId="2" fontId="15" fillId="0" borderId="13" xfId="0" applyNumberFormat="1" applyFont="1" applyFill="1" applyBorder="1" applyAlignment="1">
      <alignment horizontal="right" vertical="center"/>
    </xf>
    <xf numFmtId="2" fontId="15" fillId="0" borderId="1" xfId="0" applyNumberFormat="1" applyFont="1" applyFill="1" applyBorder="1" applyAlignment="1">
      <alignment horizontal="right" vertical="center"/>
    </xf>
    <xf numFmtId="2" fontId="15" fillId="0" borderId="14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right" vertical="top"/>
    </xf>
    <xf numFmtId="0" fontId="21" fillId="0" borderId="15" xfId="0" applyFont="1" applyBorder="1" applyAlignment="1">
      <alignment horizontal="right" vertical="top"/>
    </xf>
    <xf numFmtId="0" fontId="15" fillId="0" borderId="13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178" fontId="15" fillId="0" borderId="12" xfId="1" applyNumberFormat="1" applyFont="1" applyBorder="1" applyAlignment="1">
      <alignment horizontal="right" vertical="center"/>
    </xf>
    <xf numFmtId="38" fontId="15" fillId="0" borderId="32" xfId="1" applyFont="1" applyBorder="1" applyAlignment="1">
      <alignment horizontal="right" vertical="center"/>
    </xf>
    <xf numFmtId="38" fontId="15" fillId="0" borderId="27" xfId="1" applyFont="1" applyBorder="1" applyAlignment="1">
      <alignment horizontal="right" vertical="center"/>
    </xf>
    <xf numFmtId="0" fontId="15" fillId="0" borderId="33" xfId="1" applyNumberFormat="1" applyFont="1" applyFill="1" applyBorder="1" applyAlignment="1">
      <alignment horizontal="right" vertical="center"/>
    </xf>
    <xf numFmtId="0" fontId="15" fillId="0" borderId="28" xfId="1" applyNumberFormat="1" applyFont="1" applyFill="1" applyBorder="1" applyAlignment="1">
      <alignment horizontal="right" vertical="center"/>
    </xf>
    <xf numFmtId="178" fontId="15" fillId="0" borderId="28" xfId="1" applyNumberFormat="1" applyFont="1" applyFill="1" applyBorder="1" applyAlignment="1">
      <alignment horizontal="right" vertical="center"/>
    </xf>
    <xf numFmtId="178" fontId="15" fillId="0" borderId="13" xfId="1" applyNumberFormat="1" applyFont="1" applyFill="1" applyBorder="1" applyAlignment="1">
      <alignment horizontal="right" vertical="center"/>
    </xf>
    <xf numFmtId="179" fontId="15" fillId="0" borderId="27" xfId="1" applyNumberFormat="1" applyFont="1" applyBorder="1" applyAlignment="1">
      <alignment horizontal="righ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top"/>
    </xf>
    <xf numFmtId="0" fontId="15" fillId="0" borderId="1" xfId="0" applyFont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1" xfId="0" applyNumberFormat="1" applyFont="1" applyFill="1" applyBorder="1" applyAlignment="1">
      <alignment horizontal="right" vertical="center"/>
    </xf>
    <xf numFmtId="0" fontId="21" fillId="0" borderId="17" xfId="0" applyFont="1" applyBorder="1" applyAlignment="1">
      <alignment horizontal="right" vertical="top"/>
    </xf>
    <xf numFmtId="0" fontId="15" fillId="0" borderId="14" xfId="0" applyFont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89" fontId="15" fillId="0" borderId="27" xfId="1" applyNumberFormat="1" applyFont="1" applyBorder="1" applyAlignment="1">
      <alignment horizontal="right" vertical="top"/>
    </xf>
    <xf numFmtId="38" fontId="15" fillId="0" borderId="136" xfId="1" applyFont="1" applyBorder="1" applyAlignment="1">
      <alignment horizontal="right" vertical="center"/>
    </xf>
    <xf numFmtId="38" fontId="15" fillId="0" borderId="126" xfId="1" applyFont="1" applyBorder="1" applyAlignment="1">
      <alignment horizontal="right" vertical="center"/>
    </xf>
    <xf numFmtId="38" fontId="15" fillId="0" borderId="12" xfId="1" applyFont="1" applyBorder="1" applyAlignment="1">
      <alignment horizontal="right" vertical="center"/>
    </xf>
    <xf numFmtId="0" fontId="15" fillId="0" borderId="0" xfId="0" applyFont="1" applyAlignment="1">
      <alignment horizontal="distributed" vertical="center" indent="1"/>
    </xf>
    <xf numFmtId="0" fontId="15" fillId="0" borderId="40" xfId="0" applyFont="1" applyBorder="1" applyAlignment="1">
      <alignment horizontal="distributed" vertical="center" indent="1"/>
    </xf>
    <xf numFmtId="0" fontId="15" fillId="0" borderId="0" xfId="0" applyFont="1" applyBorder="1" applyAlignment="1">
      <alignment horizontal="distributed" vertical="center" indent="1"/>
    </xf>
    <xf numFmtId="0" fontId="15" fillId="0" borderId="0" xfId="0" applyFont="1" applyFill="1" applyAlignment="1">
      <alignment horizontal="distributed" vertical="center"/>
    </xf>
    <xf numFmtId="0" fontId="15" fillId="0" borderId="40" xfId="0" applyFont="1" applyFill="1" applyBorder="1" applyAlignment="1">
      <alignment horizontal="distributed" vertical="center"/>
    </xf>
    <xf numFmtId="0" fontId="15" fillId="5" borderId="0" xfId="0" applyFont="1" applyFill="1" applyAlignment="1">
      <alignment horizontal="distributed" vertical="center"/>
    </xf>
    <xf numFmtId="0" fontId="15" fillId="5" borderId="40" xfId="0" applyFont="1" applyFill="1" applyBorder="1" applyAlignment="1">
      <alignment horizontal="distributed" vertical="center"/>
    </xf>
    <xf numFmtId="0" fontId="15" fillId="0" borderId="126" xfId="0" applyFont="1" applyBorder="1" applyAlignment="1">
      <alignment horizontal="distributed" vertical="center" indent="1"/>
    </xf>
    <xf numFmtId="0" fontId="15" fillId="0" borderId="127" xfId="0" applyFont="1" applyBorder="1" applyAlignment="1">
      <alignment horizontal="distributed" vertical="center" indent="1"/>
    </xf>
    <xf numFmtId="38" fontId="15" fillId="0" borderId="133" xfId="1" applyFont="1" applyBorder="1" applyAlignment="1">
      <alignment horizontal="right" vertical="center"/>
    </xf>
    <xf numFmtId="38" fontId="15" fillId="0" borderId="137" xfId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1" fillId="0" borderId="39" xfId="0" applyFont="1" applyBorder="1" applyAlignment="1">
      <alignment horizontal="right" vertical="center"/>
    </xf>
    <xf numFmtId="0" fontId="21" fillId="0" borderId="31" xfId="0" applyFont="1" applyBorder="1" applyAlignment="1">
      <alignment horizontal="right" vertical="top"/>
    </xf>
    <xf numFmtId="0" fontId="21" fillId="0" borderId="26" xfId="0" applyFont="1" applyBorder="1" applyAlignment="1">
      <alignment horizontal="right" vertical="top"/>
    </xf>
    <xf numFmtId="0" fontId="21" fillId="0" borderId="84" xfId="0" applyFont="1" applyBorder="1" applyAlignment="1">
      <alignment horizontal="right" vertical="top"/>
    </xf>
    <xf numFmtId="0" fontId="13" fillId="0" borderId="4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91" fontId="15" fillId="5" borderId="32" xfId="1" applyNumberFormat="1" applyFont="1" applyFill="1" applyBorder="1" applyAlignment="1">
      <alignment horizontal="right" vertical="center"/>
    </xf>
    <xf numFmtId="191" fontId="15" fillId="5" borderId="27" xfId="1" applyNumberFormat="1" applyFont="1" applyFill="1" applyBorder="1" applyAlignment="1">
      <alignment horizontal="right" vertical="center"/>
    </xf>
    <xf numFmtId="38" fontId="15" fillId="5" borderId="27" xfId="1" applyFont="1" applyFill="1" applyBorder="1" applyAlignment="1">
      <alignment horizontal="right" vertical="center"/>
    </xf>
    <xf numFmtId="38" fontId="15" fillId="5" borderId="71" xfId="1" applyFont="1" applyFill="1" applyBorder="1" applyAlignment="1">
      <alignment horizontal="right" vertical="center"/>
    </xf>
    <xf numFmtId="38" fontId="15" fillId="0" borderId="71" xfId="1" applyFont="1" applyBorder="1" applyAlignment="1">
      <alignment horizontal="right" vertical="center"/>
    </xf>
    <xf numFmtId="191" fontId="15" fillId="0" borderId="32" xfId="1" applyNumberFormat="1" applyFont="1" applyBorder="1" applyAlignment="1">
      <alignment horizontal="right" vertical="center"/>
    </xf>
    <xf numFmtId="191" fontId="15" fillId="0" borderId="27" xfId="1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38" fontId="15" fillId="0" borderId="27" xfId="1" quotePrefix="1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38" fontId="15" fillId="0" borderId="74" xfId="1" applyFont="1" applyBorder="1" applyAlignment="1">
      <alignment horizontal="right" vertical="center"/>
    </xf>
    <xf numFmtId="38" fontId="15" fillId="0" borderId="40" xfId="1" applyFont="1" applyBorder="1" applyAlignment="1">
      <alignment horizontal="right" vertical="center"/>
    </xf>
    <xf numFmtId="38" fontId="15" fillId="5" borderId="32" xfId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distributed" vertical="center"/>
    </xf>
    <xf numFmtId="0" fontId="15" fillId="0" borderId="66" xfId="0" applyFont="1" applyFill="1" applyBorder="1" applyAlignment="1">
      <alignment horizontal="distributed" vertical="center"/>
    </xf>
    <xf numFmtId="0" fontId="15" fillId="0" borderId="1" xfId="0" applyFont="1" applyBorder="1" applyAlignment="1">
      <alignment horizontal="distributed" vertical="center" indent="1"/>
    </xf>
    <xf numFmtId="0" fontId="15" fillId="0" borderId="66" xfId="0" applyFont="1" applyBorder="1" applyAlignment="1">
      <alignment horizontal="distributed" vertical="center" indent="1"/>
    </xf>
    <xf numFmtId="38" fontId="15" fillId="0" borderId="33" xfId="1" applyFont="1" applyBorder="1" applyAlignment="1">
      <alignment horizontal="right" vertical="center"/>
    </xf>
    <xf numFmtId="38" fontId="15" fillId="0" borderId="28" xfId="1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191" fontId="15" fillId="0" borderId="33" xfId="1" applyNumberFormat="1" applyFont="1" applyBorder="1" applyAlignment="1">
      <alignment horizontal="right" vertical="center"/>
    </xf>
    <xf numFmtId="191" fontId="15" fillId="0" borderId="28" xfId="1" applyNumberFormat="1" applyFont="1" applyBorder="1" applyAlignment="1">
      <alignment horizontal="right" vertical="center"/>
    </xf>
    <xf numFmtId="0" fontId="13" fillId="0" borderId="46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38" fontId="15" fillId="0" borderId="67" xfId="1" applyFont="1" applyBorder="1" applyAlignment="1">
      <alignment horizontal="right" vertical="center"/>
    </xf>
    <xf numFmtId="191" fontId="15" fillId="0" borderId="13" xfId="1" applyNumberFormat="1" applyFont="1" applyBorder="1" applyAlignment="1">
      <alignment horizontal="right" vertical="center"/>
    </xf>
    <xf numFmtId="191" fontId="15" fillId="0" borderId="12" xfId="1" applyNumberFormat="1" applyFont="1" applyBorder="1" applyAlignment="1">
      <alignment horizontal="right" vertical="center"/>
    </xf>
    <xf numFmtId="191" fontId="15" fillId="5" borderId="12" xfId="1" applyNumberFormat="1" applyFont="1" applyFill="1" applyBorder="1" applyAlignment="1">
      <alignment horizontal="right" vertical="center"/>
    </xf>
    <xf numFmtId="176" fontId="15" fillId="0" borderId="27" xfId="2" applyNumberFormat="1" applyFont="1" applyFill="1" applyBorder="1" applyAlignment="1">
      <alignment horizontal="center" vertical="center"/>
    </xf>
    <xf numFmtId="177" fontId="15" fillId="0" borderId="0" xfId="0" applyNumberFormat="1" applyFont="1" applyAlignment="1">
      <alignment horizontal="right" vertical="center"/>
    </xf>
    <xf numFmtId="187" fontId="15" fillId="0" borderId="27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186" fontId="15" fillId="0" borderId="32" xfId="2" applyNumberFormat="1" applyFont="1" applyFill="1" applyBorder="1" applyAlignment="1">
      <alignment horizontal="right" vertical="center"/>
    </xf>
    <xf numFmtId="186" fontId="15" fillId="0" borderId="27" xfId="2" applyNumberFormat="1" applyFont="1" applyFill="1" applyBorder="1" applyAlignment="1">
      <alignment horizontal="right" vertical="center"/>
    </xf>
    <xf numFmtId="190" fontId="15" fillId="0" borderId="32" xfId="2" applyNumberFormat="1" applyFont="1" applyFill="1" applyBorder="1" applyAlignment="1">
      <alignment horizontal="right" vertical="center"/>
    </xf>
    <xf numFmtId="190" fontId="15" fillId="0" borderId="27" xfId="2" applyNumberFormat="1" applyFont="1" applyFill="1" applyBorder="1" applyAlignment="1">
      <alignment horizontal="right" vertical="center"/>
    </xf>
    <xf numFmtId="38" fontId="15" fillId="0" borderId="5" xfId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 indent="1"/>
    </xf>
    <xf numFmtId="180" fontId="15" fillId="0" borderId="32" xfId="0" applyNumberFormat="1" applyFont="1" applyFill="1" applyBorder="1" applyAlignment="1">
      <alignment horizontal="right" vertical="center"/>
    </xf>
    <xf numFmtId="180" fontId="15" fillId="0" borderId="27" xfId="0" applyNumberFormat="1" applyFont="1" applyFill="1" applyBorder="1" applyAlignment="1">
      <alignment horizontal="right" vertical="center"/>
    </xf>
    <xf numFmtId="181" fontId="15" fillId="0" borderId="12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177" fontId="15" fillId="0" borderId="5" xfId="2" applyNumberFormat="1" applyFont="1" applyFill="1" applyBorder="1" applyAlignment="1">
      <alignment horizontal="right" vertical="center"/>
    </xf>
    <xf numFmtId="177" fontId="15" fillId="0" borderId="0" xfId="2" applyNumberFormat="1" applyFont="1" applyFill="1" applyBorder="1" applyAlignment="1">
      <alignment horizontal="right" vertical="center"/>
    </xf>
    <xf numFmtId="177" fontId="15" fillId="0" borderId="12" xfId="2" applyNumberFormat="1" applyFont="1" applyFill="1" applyBorder="1" applyAlignment="1">
      <alignment horizontal="right" vertical="center"/>
    </xf>
    <xf numFmtId="177" fontId="15" fillId="0" borderId="74" xfId="2" applyNumberFormat="1" applyFont="1" applyFill="1" applyBorder="1" applyAlignment="1">
      <alignment horizontal="right" vertical="center"/>
    </xf>
    <xf numFmtId="38" fontId="15" fillId="0" borderId="5" xfId="1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38" fontId="15" fillId="0" borderId="74" xfId="1" applyFont="1" applyBorder="1" applyAlignment="1">
      <alignment vertical="center"/>
    </xf>
    <xf numFmtId="38" fontId="15" fillId="0" borderId="12" xfId="1" applyFont="1" applyBorder="1" applyAlignment="1">
      <alignment vertical="center"/>
    </xf>
    <xf numFmtId="180" fontId="15" fillId="0" borderId="33" xfId="0" applyNumberFormat="1" applyFont="1" applyFill="1" applyBorder="1" applyAlignment="1">
      <alignment horizontal="right" vertical="center"/>
    </xf>
    <xf numFmtId="180" fontId="15" fillId="0" borderId="28" xfId="0" applyNumberFormat="1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40" xfId="1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38" fontId="15" fillId="0" borderId="74" xfId="1" applyFont="1" applyFill="1" applyBorder="1" applyAlignment="1">
      <alignment vertical="center"/>
    </xf>
    <xf numFmtId="38" fontId="15" fillId="0" borderId="12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0" fontId="21" fillId="0" borderId="0" xfId="0" applyFont="1" applyBorder="1" applyAlignment="1">
      <alignment horizontal="center" vertical="top"/>
    </xf>
    <xf numFmtId="0" fontId="21" fillId="0" borderId="16" xfId="0" applyFont="1" applyBorder="1" applyAlignment="1">
      <alignment horizontal="right" vertical="top"/>
    </xf>
    <xf numFmtId="0" fontId="21" fillId="0" borderId="39" xfId="0" applyFont="1" applyBorder="1" applyAlignment="1">
      <alignment horizontal="right" vertical="top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81" fontId="15" fillId="0" borderId="27" xfId="0" applyNumberFormat="1" applyFont="1" applyBorder="1" applyAlignment="1">
      <alignment horizontal="right" vertical="center"/>
    </xf>
    <xf numFmtId="181" fontId="15" fillId="0" borderId="12" xfId="0" applyNumberFormat="1" applyFont="1" applyBorder="1" applyAlignment="1">
      <alignment horizontal="right" vertical="center"/>
    </xf>
    <xf numFmtId="180" fontId="15" fillId="0" borderId="27" xfId="0" applyNumberFormat="1" applyFont="1" applyBorder="1" applyAlignment="1">
      <alignment horizontal="right" vertical="center"/>
    </xf>
    <xf numFmtId="180" fontId="15" fillId="0" borderId="133" xfId="0" applyNumberFormat="1" applyFont="1" applyBorder="1" applyAlignment="1">
      <alignment horizontal="right" vertical="center"/>
    </xf>
    <xf numFmtId="180" fontId="15" fillId="0" borderId="126" xfId="0" applyNumberFormat="1" applyFont="1" applyBorder="1" applyAlignment="1">
      <alignment horizontal="right" vertical="center"/>
    </xf>
    <xf numFmtId="180" fontId="15" fillId="0" borderId="137" xfId="0" applyNumberFormat="1" applyFont="1" applyBorder="1" applyAlignment="1">
      <alignment horizontal="right" vertical="center"/>
    </xf>
    <xf numFmtId="180" fontId="15" fillId="0" borderId="32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1" fontId="15" fillId="0" borderId="138" xfId="0" applyNumberFormat="1" applyFont="1" applyBorder="1" applyAlignment="1">
      <alignment horizontal="right" vertical="center"/>
    </xf>
    <xf numFmtId="181" fontId="15" fillId="0" borderId="136" xfId="0" applyNumberFormat="1" applyFont="1" applyBorder="1" applyAlignment="1">
      <alignment horizontal="right" vertical="center"/>
    </xf>
    <xf numFmtId="180" fontId="15" fillId="0" borderId="136" xfId="0" applyNumberFormat="1" applyFont="1" applyBorder="1" applyAlignment="1">
      <alignment horizontal="right" vertical="center"/>
    </xf>
    <xf numFmtId="0" fontId="14" fillId="0" borderId="5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38" fontId="15" fillId="0" borderId="7" xfId="1" applyFont="1" applyBorder="1" applyAlignment="1">
      <alignment horizontal="right" vertical="center"/>
    </xf>
    <xf numFmtId="38" fontId="15" fillId="0" borderId="1" xfId="1" applyFont="1" applyBorder="1" applyAlignment="1">
      <alignment horizontal="right" vertical="center"/>
    </xf>
    <xf numFmtId="38" fontId="15" fillId="0" borderId="14" xfId="1" applyFont="1" applyBorder="1" applyAlignment="1">
      <alignment horizontal="right" vertical="center"/>
    </xf>
    <xf numFmtId="38" fontId="15" fillId="0" borderId="66" xfId="1" applyFont="1" applyBorder="1" applyAlignment="1">
      <alignment horizontal="right" vertical="center"/>
    </xf>
    <xf numFmtId="184" fontId="15" fillId="0" borderId="7" xfId="2" applyNumberFormat="1" applyFont="1" applyBorder="1" applyAlignment="1">
      <alignment horizontal="right" vertical="center"/>
    </xf>
    <xf numFmtId="184" fontId="15" fillId="0" borderId="1" xfId="2" applyNumberFormat="1" applyFont="1" applyBorder="1" applyAlignment="1">
      <alignment horizontal="right" vertical="center"/>
    </xf>
    <xf numFmtId="184" fontId="15" fillId="0" borderId="14" xfId="2" applyNumberFormat="1" applyFont="1" applyBorder="1" applyAlignment="1">
      <alignment horizontal="right" vertical="center"/>
    </xf>
    <xf numFmtId="184" fontId="15" fillId="0" borderId="13" xfId="2" applyNumberFormat="1" applyFont="1" applyBorder="1" applyAlignment="1">
      <alignment horizontal="right" vertical="center"/>
    </xf>
    <xf numFmtId="38" fontId="15" fillId="0" borderId="40" xfId="1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distributed" vertical="center" indent="1"/>
    </xf>
    <xf numFmtId="181" fontId="15" fillId="0" borderId="13" xfId="0" applyNumberFormat="1" applyFont="1" applyFill="1" applyBorder="1" applyAlignment="1">
      <alignment horizontal="right" vertical="center"/>
    </xf>
    <xf numFmtId="181" fontId="15" fillId="0" borderId="1" xfId="0" applyNumberFormat="1" applyFont="1" applyFill="1" applyBorder="1" applyAlignment="1">
      <alignment horizontal="right" vertical="center"/>
    </xf>
    <xf numFmtId="38" fontId="15" fillId="6" borderId="73" xfId="0" applyNumberFormat="1" applyFont="1" applyFill="1" applyBorder="1" applyAlignment="1">
      <alignment horizontal="right" vertical="center"/>
    </xf>
    <xf numFmtId="38" fontId="15" fillId="6" borderId="54" xfId="0" applyNumberFormat="1" applyFont="1" applyFill="1" applyBorder="1" applyAlignment="1">
      <alignment horizontal="right" vertical="center"/>
    </xf>
    <xf numFmtId="0" fontId="15" fillId="6" borderId="54" xfId="0" applyFont="1" applyFill="1" applyBorder="1" applyAlignment="1">
      <alignment horizontal="right" vertical="center"/>
    </xf>
    <xf numFmtId="192" fontId="15" fillId="6" borderId="52" xfId="0" applyNumberFormat="1" applyFont="1" applyFill="1" applyBorder="1" applyAlignment="1">
      <alignment horizontal="right" vertical="center"/>
    </xf>
    <xf numFmtId="192" fontId="15" fillId="6" borderId="53" xfId="0" applyNumberFormat="1" applyFont="1" applyFill="1" applyBorder="1" applyAlignment="1">
      <alignment horizontal="right" vertical="center"/>
    </xf>
    <xf numFmtId="0" fontId="15" fillId="6" borderId="52" xfId="0" applyFont="1" applyFill="1" applyBorder="1" applyAlignment="1">
      <alignment horizontal="right" vertical="center"/>
    </xf>
    <xf numFmtId="38" fontId="15" fillId="0" borderId="96" xfId="1" applyFont="1" applyBorder="1" applyAlignment="1">
      <alignment horizontal="right" vertical="center"/>
    </xf>
    <xf numFmtId="38" fontId="15" fillId="0" borderId="76" xfId="1" applyFont="1" applyBorder="1" applyAlignment="1">
      <alignment horizontal="right" vertical="center"/>
    </xf>
    <xf numFmtId="38" fontId="15" fillId="0" borderId="77" xfId="1" applyFont="1" applyBorder="1" applyAlignment="1">
      <alignment horizontal="right" vertical="center"/>
    </xf>
    <xf numFmtId="38" fontId="15" fillId="0" borderId="75" xfId="1" applyFont="1" applyBorder="1" applyAlignment="1">
      <alignment horizontal="right" vertical="center"/>
    </xf>
    <xf numFmtId="192" fontId="15" fillId="0" borderId="99" xfId="0" applyNumberFormat="1" applyFont="1" applyBorder="1" applyAlignment="1">
      <alignment horizontal="right" vertical="center"/>
    </xf>
    <xf numFmtId="0" fontId="15" fillId="0" borderId="99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38" fontId="15" fillId="0" borderId="81" xfId="1" applyFont="1" applyBorder="1" applyAlignment="1">
      <alignment horizontal="right" vertical="center"/>
    </xf>
    <xf numFmtId="38" fontId="15" fillId="0" borderId="61" xfId="1" applyFont="1" applyBorder="1" applyAlignment="1">
      <alignment horizontal="right" vertical="center"/>
    </xf>
    <xf numFmtId="38" fontId="15" fillId="0" borderId="62" xfId="1" applyFont="1" applyBorder="1" applyAlignment="1">
      <alignment horizontal="right" vertical="center"/>
    </xf>
    <xf numFmtId="38" fontId="15" fillId="0" borderId="60" xfId="1" applyFont="1" applyBorder="1" applyAlignment="1">
      <alignment horizontal="right" vertical="center"/>
    </xf>
    <xf numFmtId="192" fontId="15" fillId="0" borderId="48" xfId="0" applyNumberFormat="1" applyFont="1" applyBorder="1" applyAlignment="1">
      <alignment horizontal="right" vertical="center"/>
    </xf>
    <xf numFmtId="38" fontId="11" fillId="5" borderId="81" xfId="1" applyFont="1" applyFill="1" applyBorder="1" applyAlignment="1">
      <alignment horizontal="right" vertical="center"/>
    </xf>
    <xf numFmtId="38" fontId="11" fillId="5" borderId="61" xfId="1" applyFont="1" applyFill="1" applyBorder="1" applyAlignment="1">
      <alignment horizontal="right" vertical="center"/>
    </xf>
    <xf numFmtId="38" fontId="11" fillId="5" borderId="62" xfId="1" applyFont="1" applyFill="1" applyBorder="1" applyAlignment="1">
      <alignment horizontal="right" vertical="center"/>
    </xf>
    <xf numFmtId="38" fontId="11" fillId="5" borderId="60" xfId="1" applyFont="1" applyFill="1" applyBorder="1" applyAlignment="1">
      <alignment horizontal="right" vertical="center"/>
    </xf>
    <xf numFmtId="192" fontId="11" fillId="5" borderId="48" xfId="0" applyNumberFormat="1" applyFont="1" applyFill="1" applyBorder="1" applyAlignment="1">
      <alignment horizontal="right" vertical="center"/>
    </xf>
    <xf numFmtId="0" fontId="11" fillId="5" borderId="48" xfId="0" applyFont="1" applyFill="1" applyBorder="1" applyAlignment="1">
      <alignment horizontal="center" vertical="center"/>
    </xf>
    <xf numFmtId="0" fontId="11" fillId="5" borderId="60" xfId="0" applyFont="1" applyFill="1" applyBorder="1" applyAlignment="1">
      <alignment horizontal="center" vertical="center"/>
    </xf>
    <xf numFmtId="38" fontId="15" fillId="6" borderId="25" xfId="0" applyNumberFormat="1" applyFont="1" applyFill="1" applyBorder="1" applyAlignment="1">
      <alignment vertical="center"/>
    </xf>
    <xf numFmtId="0" fontId="15" fillId="6" borderId="25" xfId="0" applyFont="1" applyFill="1" applyBorder="1" applyAlignment="1">
      <alignment vertical="center"/>
    </xf>
    <xf numFmtId="192" fontId="15" fillId="6" borderId="23" xfId="0" applyNumberFormat="1" applyFont="1" applyFill="1" applyBorder="1" applyAlignment="1">
      <alignment horizontal="right" vertical="center"/>
    </xf>
    <xf numFmtId="192" fontId="15" fillId="6" borderId="63" xfId="0" applyNumberFormat="1" applyFont="1" applyFill="1" applyBorder="1" applyAlignment="1">
      <alignment horizontal="right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38" fontId="15" fillId="0" borderId="79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5" fillId="0" borderId="11" xfId="1" applyFont="1" applyBorder="1" applyAlignment="1">
      <alignment horizontal="right" vertical="center"/>
    </xf>
    <xf numFmtId="38" fontId="15" fillId="0" borderId="9" xfId="1" applyFont="1" applyBorder="1" applyAlignment="1">
      <alignment horizontal="right" vertical="center"/>
    </xf>
    <xf numFmtId="192" fontId="15" fillId="0" borderId="37" xfId="0" applyNumberFormat="1" applyFont="1" applyBorder="1" applyAlignment="1">
      <alignment horizontal="right" vertical="center"/>
    </xf>
    <xf numFmtId="0" fontId="15" fillId="0" borderId="3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8" fontId="15" fillId="0" borderId="83" xfId="1" applyFont="1" applyBorder="1" applyAlignment="1">
      <alignment horizontal="right" vertical="center"/>
    </xf>
    <xf numFmtId="38" fontId="15" fillId="0" borderId="56" xfId="1" applyFont="1" applyBorder="1" applyAlignment="1">
      <alignment horizontal="right" vertical="center"/>
    </xf>
    <xf numFmtId="38" fontId="15" fillId="0" borderId="57" xfId="1" applyFont="1" applyBorder="1" applyAlignment="1">
      <alignment horizontal="right" vertical="center"/>
    </xf>
    <xf numFmtId="38" fontId="15" fillId="0" borderId="55" xfId="1" applyFont="1" applyBorder="1" applyAlignment="1">
      <alignment horizontal="right" vertical="center"/>
    </xf>
    <xf numFmtId="192" fontId="15" fillId="0" borderId="59" xfId="0" applyNumberFormat="1" applyFont="1" applyBorder="1" applyAlignment="1">
      <alignment horizontal="right" vertical="center"/>
    </xf>
    <xf numFmtId="0" fontId="15" fillId="0" borderId="5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80" xfId="0" applyFont="1" applyBorder="1" applyAlignment="1">
      <alignment horizontal="right" vertical="center"/>
    </xf>
    <xf numFmtId="0" fontId="15" fillId="0" borderId="81" xfId="0" applyFont="1" applyBorder="1" applyAlignment="1">
      <alignment horizontal="distributed" vertical="center"/>
    </xf>
    <xf numFmtId="0" fontId="15" fillId="0" borderId="61" xfId="0" applyFont="1" applyBorder="1" applyAlignment="1">
      <alignment horizontal="distributed" vertical="center"/>
    </xf>
    <xf numFmtId="0" fontId="15" fillId="0" borderId="62" xfId="0" applyFont="1" applyBorder="1" applyAlignment="1">
      <alignment horizontal="distributed" vertical="center"/>
    </xf>
    <xf numFmtId="177" fontId="15" fillId="0" borderId="60" xfId="0" applyNumberFormat="1" applyFont="1" applyBorder="1" applyAlignment="1">
      <alignment horizontal="right" vertical="center"/>
    </xf>
    <xf numFmtId="177" fontId="15" fillId="0" borderId="61" xfId="0" applyNumberFormat="1" applyFont="1" applyBorder="1" applyAlignment="1">
      <alignment horizontal="right" vertical="center"/>
    </xf>
    <xf numFmtId="177" fontId="15" fillId="0" borderId="62" xfId="0" applyNumberFormat="1" applyFont="1" applyBorder="1" applyAlignment="1">
      <alignment horizontal="right" vertical="center"/>
    </xf>
    <xf numFmtId="0" fontId="15" fillId="0" borderId="60" xfId="0" applyFont="1" applyBorder="1" applyAlignment="1">
      <alignment horizontal="right" vertical="center"/>
    </xf>
    <xf numFmtId="0" fontId="15" fillId="0" borderId="97" xfId="0" applyFont="1" applyBorder="1" applyAlignment="1">
      <alignment horizontal="right" vertical="center"/>
    </xf>
    <xf numFmtId="0" fontId="15" fillId="0" borderId="83" xfId="0" applyFont="1" applyBorder="1" applyAlignment="1">
      <alignment horizontal="distributed" vertical="center"/>
    </xf>
    <xf numFmtId="0" fontId="15" fillId="0" borderId="56" xfId="0" applyFont="1" applyBorder="1" applyAlignment="1">
      <alignment horizontal="distributed" vertical="center"/>
    </xf>
    <xf numFmtId="0" fontId="15" fillId="0" borderId="57" xfId="0" applyFont="1" applyBorder="1" applyAlignment="1">
      <alignment horizontal="distributed" vertical="center"/>
    </xf>
    <xf numFmtId="177" fontId="15" fillId="0" borderId="55" xfId="0" applyNumberFormat="1" applyFont="1" applyBorder="1" applyAlignment="1">
      <alignment horizontal="right" vertical="center"/>
    </xf>
    <xf numFmtId="177" fontId="15" fillId="0" borderId="56" xfId="0" applyNumberFormat="1" applyFont="1" applyBorder="1" applyAlignment="1">
      <alignment horizontal="right" vertical="center"/>
    </xf>
    <xf numFmtId="177" fontId="15" fillId="0" borderId="57" xfId="0" applyNumberFormat="1" applyFont="1" applyBorder="1" applyAlignment="1">
      <alignment horizontal="right" vertical="center"/>
    </xf>
    <xf numFmtId="0" fontId="15" fillId="0" borderId="55" xfId="0" applyFont="1" applyBorder="1" applyAlignment="1">
      <alignment horizontal="right" vertical="center"/>
    </xf>
    <xf numFmtId="0" fontId="15" fillId="0" borderId="132" xfId="0" applyFont="1" applyBorder="1" applyAlignment="1">
      <alignment horizontal="right" vertical="center"/>
    </xf>
    <xf numFmtId="177" fontId="15" fillId="0" borderId="9" xfId="0" applyNumberFormat="1" applyFont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177" fontId="15" fillId="0" borderId="11" xfId="0" applyNumberFormat="1" applyFont="1" applyBorder="1" applyAlignment="1">
      <alignment horizontal="right" vertical="center"/>
    </xf>
    <xf numFmtId="0" fontId="15" fillId="0" borderId="79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38" fontId="15" fillId="0" borderId="81" xfId="1" applyFont="1" applyBorder="1" applyAlignment="1">
      <alignment horizontal="right" vertical="center" wrapText="1"/>
    </xf>
    <xf numFmtId="38" fontId="15" fillId="0" borderId="61" xfId="1" applyFont="1" applyBorder="1" applyAlignment="1">
      <alignment horizontal="right" vertical="center" wrapText="1"/>
    </xf>
    <xf numFmtId="38" fontId="15" fillId="0" borderId="62" xfId="1" applyFont="1" applyBorder="1" applyAlignment="1">
      <alignment horizontal="right" vertical="center" wrapText="1"/>
    </xf>
    <xf numFmtId="0" fontId="15" fillId="0" borderId="47" xfId="0" applyFont="1" applyBorder="1" applyAlignment="1">
      <alignment horizontal="distributed" vertical="center"/>
    </xf>
    <xf numFmtId="0" fontId="15" fillId="0" borderId="60" xfId="0" applyFont="1" applyBorder="1" applyAlignment="1">
      <alignment horizontal="distributed" vertical="center"/>
    </xf>
    <xf numFmtId="0" fontId="15" fillId="0" borderId="49" xfId="0" applyFont="1" applyBorder="1" applyAlignment="1">
      <alignment horizontal="distributed" vertical="center"/>
    </xf>
    <xf numFmtId="0" fontId="15" fillId="0" borderId="9" xfId="0" applyFont="1" applyBorder="1" applyAlignment="1">
      <alignment horizontal="distributed" vertical="center"/>
    </xf>
    <xf numFmtId="0" fontId="15" fillId="6" borderId="45" xfId="0" applyFont="1" applyFill="1" applyBorder="1" applyAlignment="1">
      <alignment horizontal="center" vertical="center"/>
    </xf>
    <xf numFmtId="38" fontId="15" fillId="6" borderId="73" xfId="0" applyNumberFormat="1" applyFont="1" applyFill="1" applyBorder="1" applyAlignment="1">
      <alignment vertical="center"/>
    </xf>
    <xf numFmtId="38" fontId="15" fillId="6" borderId="54" xfId="0" applyNumberFormat="1" applyFont="1" applyFill="1" applyBorder="1" applyAlignment="1">
      <alignment vertical="center"/>
    </xf>
    <xf numFmtId="0" fontId="15" fillId="6" borderId="54" xfId="0" applyFont="1" applyFill="1" applyBorder="1" applyAlignment="1">
      <alignment vertical="center"/>
    </xf>
    <xf numFmtId="0" fontId="15" fillId="0" borderId="98" xfId="0" applyFont="1" applyBorder="1" applyAlignment="1">
      <alignment horizontal="distributed" vertical="center"/>
    </xf>
    <xf numFmtId="0" fontId="15" fillId="0" borderId="77" xfId="0" applyFont="1" applyBorder="1" applyAlignment="1">
      <alignment horizontal="distributed" vertical="center"/>
    </xf>
    <xf numFmtId="0" fontId="15" fillId="0" borderId="75" xfId="0" applyFont="1" applyBorder="1" applyAlignment="1">
      <alignment horizontal="distributed" vertical="center"/>
    </xf>
    <xf numFmtId="0" fontId="15" fillId="6" borderId="30" xfId="0" applyFont="1" applyFill="1" applyBorder="1" applyAlignment="1">
      <alignment horizontal="distributed" vertical="center"/>
    </xf>
    <xf numFmtId="0" fontId="15" fillId="6" borderId="63" xfId="0" applyFont="1" applyFill="1" applyBorder="1" applyAlignment="1">
      <alignment horizontal="distributed" vertical="center"/>
    </xf>
    <xf numFmtId="0" fontId="15" fillId="6" borderId="23" xfId="0" applyFont="1" applyFill="1" applyBorder="1" applyAlignment="1">
      <alignment horizontal="distributed" vertical="center"/>
    </xf>
    <xf numFmtId="38" fontId="15" fillId="6" borderId="30" xfId="0" applyNumberFormat="1" applyFont="1" applyFill="1" applyBorder="1" applyAlignment="1">
      <alignment vertical="center"/>
    </xf>
    <xf numFmtId="0" fontId="15" fillId="6" borderId="73" xfId="0" applyFont="1" applyFill="1" applyBorder="1" applyAlignment="1">
      <alignment horizontal="distributed" vertical="center"/>
    </xf>
    <xf numFmtId="0" fontId="15" fillId="6" borderId="53" xfId="0" applyFont="1" applyFill="1" applyBorder="1" applyAlignment="1">
      <alignment horizontal="distributed" vertical="center"/>
    </xf>
    <xf numFmtId="0" fontId="15" fillId="6" borderId="52" xfId="0" applyFont="1" applyFill="1" applyBorder="1" applyAlignment="1">
      <alignment horizontal="distributed" vertical="center"/>
    </xf>
    <xf numFmtId="0" fontId="11" fillId="5" borderId="47" xfId="0" applyFont="1" applyFill="1" applyBorder="1" applyAlignment="1">
      <alignment horizontal="distributed" vertical="center"/>
    </xf>
    <xf numFmtId="0" fontId="11" fillId="5" borderId="62" xfId="0" applyFont="1" applyFill="1" applyBorder="1" applyAlignment="1">
      <alignment horizontal="distributed" vertical="center"/>
    </xf>
    <xf numFmtId="0" fontId="11" fillId="5" borderId="60" xfId="0" applyFont="1" applyFill="1" applyBorder="1" applyAlignment="1">
      <alignment horizontal="distributed" vertical="center"/>
    </xf>
    <xf numFmtId="0" fontId="15" fillId="0" borderId="1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8" xfId="0" applyFont="1" applyBorder="1" applyAlignment="1">
      <alignment horizontal="distributed" vertical="center"/>
    </xf>
    <xf numFmtId="0" fontId="15" fillId="0" borderId="55" xfId="0" applyFont="1" applyBorder="1" applyAlignment="1">
      <alignment horizontal="distributed" vertical="center"/>
    </xf>
    <xf numFmtId="38" fontId="15" fillId="0" borderId="60" xfId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distributed" vertical="center" indent="1"/>
    </xf>
    <xf numFmtId="0" fontId="26" fillId="0" borderId="40" xfId="0" applyFont="1" applyBorder="1" applyAlignment="1">
      <alignment horizontal="distributed" vertical="center" indent="1"/>
    </xf>
    <xf numFmtId="0" fontId="13" fillId="0" borderId="93" xfId="0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40" xfId="0" applyFont="1" applyBorder="1" applyAlignment="1">
      <alignment horizontal="distributed" vertical="center"/>
    </xf>
    <xf numFmtId="0" fontId="15" fillId="5" borderId="126" xfId="0" applyFont="1" applyFill="1" applyBorder="1" applyAlignment="1">
      <alignment horizontal="distributed" vertical="center"/>
    </xf>
    <xf numFmtId="0" fontId="15" fillId="5" borderId="127" xfId="0" applyFont="1" applyFill="1" applyBorder="1" applyAlignment="1">
      <alignment horizontal="distributed" vertical="center"/>
    </xf>
    <xf numFmtId="38" fontId="14" fillId="0" borderId="16" xfId="1" applyFont="1" applyBorder="1" applyAlignment="1">
      <alignment horizontal="right" vertical="top"/>
    </xf>
    <xf numFmtId="38" fontId="14" fillId="0" borderId="17" xfId="1" applyFont="1" applyBorder="1" applyAlignment="1">
      <alignment horizontal="right" vertical="top"/>
    </xf>
    <xf numFmtId="38" fontId="14" fillId="0" borderId="18" xfId="1" applyFont="1" applyBorder="1" applyAlignment="1">
      <alignment horizontal="right" vertical="top"/>
    </xf>
    <xf numFmtId="38" fontId="14" fillId="0" borderId="15" xfId="1" applyFont="1" applyBorder="1" applyAlignment="1">
      <alignment horizontal="right" vertical="top"/>
    </xf>
    <xf numFmtId="0" fontId="36" fillId="0" borderId="15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38" fontId="13" fillId="0" borderId="46" xfId="1" applyFont="1" applyBorder="1" applyAlignment="1">
      <alignment horizontal="center" vertical="center"/>
    </xf>
    <xf numFmtId="38" fontId="13" fillId="0" borderId="85" xfId="1" applyFont="1" applyBorder="1" applyAlignment="1">
      <alignment horizontal="center" vertical="center"/>
    </xf>
    <xf numFmtId="38" fontId="13" fillId="0" borderId="35" xfId="1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105" xfId="0" applyFont="1" applyBorder="1" applyAlignment="1">
      <alignment horizontal="center" vertical="center"/>
    </xf>
    <xf numFmtId="38" fontId="14" fillId="0" borderId="104" xfId="1" applyFont="1" applyBorder="1" applyAlignment="1">
      <alignment horizontal="center" vertical="center"/>
    </xf>
    <xf numFmtId="38" fontId="14" fillId="0" borderId="86" xfId="1" applyFont="1" applyBorder="1" applyAlignment="1">
      <alignment horizontal="center" vertical="center"/>
    </xf>
    <xf numFmtId="38" fontId="14" fillId="0" borderId="105" xfId="1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0" fontId="15" fillId="0" borderId="85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10" fontId="15" fillId="0" borderId="46" xfId="2" applyNumberFormat="1" applyFont="1" applyBorder="1" applyAlignment="1">
      <alignment horizontal="right" vertical="center"/>
    </xf>
    <xf numFmtId="10" fontId="15" fillId="0" borderId="85" xfId="2" applyNumberFormat="1" applyFont="1" applyBorder="1" applyAlignment="1">
      <alignment horizontal="right" vertical="center"/>
    </xf>
    <xf numFmtId="0" fontId="15" fillId="0" borderId="109" xfId="0" applyFont="1" applyBorder="1" applyAlignment="1">
      <alignment horizontal="left" vertical="center" wrapText="1"/>
    </xf>
    <xf numFmtId="0" fontId="15" fillId="0" borderId="110" xfId="0" applyFont="1" applyBorder="1" applyAlignment="1">
      <alignment horizontal="left" vertical="center" wrapText="1"/>
    </xf>
    <xf numFmtId="0" fontId="15" fillId="0" borderId="111" xfId="0" applyFont="1" applyBorder="1" applyAlignment="1">
      <alignment horizontal="left" vertical="center" wrapText="1"/>
    </xf>
    <xf numFmtId="10" fontId="15" fillId="0" borderId="112" xfId="2" applyNumberFormat="1" applyFont="1" applyBorder="1" applyAlignment="1">
      <alignment horizontal="right" vertical="center"/>
    </xf>
    <xf numFmtId="10" fontId="15" fillId="0" borderId="110" xfId="2" applyNumberFormat="1" applyFont="1" applyBorder="1" applyAlignment="1">
      <alignment horizontal="right" vertical="center"/>
    </xf>
    <xf numFmtId="195" fontId="15" fillId="0" borderId="110" xfId="2" applyNumberFormat="1" applyFont="1" applyBorder="1" applyAlignment="1">
      <alignment horizontal="right" vertical="center"/>
    </xf>
    <xf numFmtId="195" fontId="15" fillId="0" borderId="111" xfId="2" applyNumberFormat="1" applyFont="1" applyBorder="1" applyAlignment="1">
      <alignment horizontal="right" vertical="center"/>
    </xf>
    <xf numFmtId="193" fontId="15" fillId="0" borderId="48" xfId="1" applyNumberFormat="1" applyFont="1" applyBorder="1" applyAlignment="1">
      <alignment horizontal="right" vertical="center"/>
    </xf>
    <xf numFmtId="193" fontId="15" fillId="0" borderId="60" xfId="1" applyNumberFormat="1" applyFont="1" applyBorder="1" applyAlignment="1">
      <alignment horizontal="right" vertical="center"/>
    </xf>
    <xf numFmtId="193" fontId="15" fillId="0" borderId="99" xfId="1" applyNumberFormat="1" applyFont="1" applyBorder="1" applyAlignment="1">
      <alignment horizontal="right" vertical="center"/>
    </xf>
    <xf numFmtId="193" fontId="15" fillId="0" borderId="75" xfId="1" applyNumberFormat="1" applyFont="1" applyBorder="1" applyAlignment="1">
      <alignment horizontal="right" vertical="center"/>
    </xf>
    <xf numFmtId="0" fontId="15" fillId="0" borderId="62" xfId="0" applyFont="1" applyBorder="1" applyAlignment="1">
      <alignment horizontal="left" vertical="center" shrinkToFit="1"/>
    </xf>
    <xf numFmtId="0" fontId="15" fillId="0" borderId="48" xfId="0" applyFont="1" applyBorder="1" applyAlignment="1">
      <alignment horizontal="left" vertical="center" shrinkToFit="1"/>
    </xf>
    <xf numFmtId="0" fontId="15" fillId="0" borderId="60" xfId="0" applyFont="1" applyBorder="1" applyAlignment="1">
      <alignment horizontal="left" vertical="center" shrinkToFit="1"/>
    </xf>
    <xf numFmtId="38" fontId="15" fillId="0" borderId="47" xfId="1" applyFont="1" applyBorder="1" applyAlignment="1">
      <alignment horizontal="right" vertical="center"/>
    </xf>
    <xf numFmtId="38" fontId="15" fillId="0" borderId="48" xfId="1" applyFont="1" applyBorder="1" applyAlignment="1">
      <alignment horizontal="right" vertical="center"/>
    </xf>
    <xf numFmtId="0" fontId="15" fillId="0" borderId="77" xfId="0" applyFont="1" applyBorder="1" applyAlignment="1">
      <alignment horizontal="left" vertical="center" wrapText="1"/>
    </xf>
    <xf numFmtId="0" fontId="15" fillId="0" borderId="99" xfId="0" applyFont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38" fontId="15" fillId="0" borderId="98" xfId="1" applyFont="1" applyBorder="1" applyAlignment="1">
      <alignment horizontal="right" vertical="center"/>
    </xf>
    <xf numFmtId="38" fontId="15" fillId="0" borderId="99" xfId="1" applyFont="1" applyBorder="1" applyAlignment="1">
      <alignment horizontal="right" vertical="center"/>
    </xf>
    <xf numFmtId="195" fontId="15" fillId="0" borderId="85" xfId="2" applyNumberFormat="1" applyFont="1" applyBorder="1" applyAlignment="1">
      <alignment horizontal="right" vertical="center"/>
    </xf>
    <xf numFmtId="195" fontId="15" fillId="0" borderId="35" xfId="2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9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38" fontId="15" fillId="0" borderId="94" xfId="1" applyFont="1" applyBorder="1" applyAlignment="1">
      <alignment horizontal="right" vertical="center"/>
    </xf>
    <xf numFmtId="38" fontId="15" fillId="0" borderId="91" xfId="1" applyFont="1" applyBorder="1" applyAlignment="1">
      <alignment horizontal="right" vertical="center"/>
    </xf>
    <xf numFmtId="193" fontId="15" fillId="0" borderId="91" xfId="1" applyNumberFormat="1" applyFont="1" applyBorder="1" applyAlignment="1">
      <alignment horizontal="right" vertical="center"/>
    </xf>
    <xf numFmtId="193" fontId="15" fillId="0" borderId="21" xfId="1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38" fontId="15" fillId="0" borderId="27" xfId="1" applyFont="1" applyFill="1" applyBorder="1" applyAlignment="1">
      <alignment horizontal="right" vertical="center"/>
    </xf>
    <xf numFmtId="0" fontId="11" fillId="0" borderId="7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distributed" vertical="center" indent="1"/>
    </xf>
    <xf numFmtId="0" fontId="36" fillId="0" borderId="40" xfId="0" applyFont="1" applyBorder="1" applyAlignment="1">
      <alignment horizontal="distributed" vertical="center" indent="1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89" xfId="0" applyFont="1" applyBorder="1" applyAlignment="1">
      <alignment horizontal="distributed" vertical="center" inden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distributed" vertical="center" indent="1"/>
    </xf>
    <xf numFmtId="0" fontId="15" fillId="2" borderId="40" xfId="0" applyFont="1" applyFill="1" applyBorder="1" applyAlignment="1">
      <alignment horizontal="distributed" vertical="center" inden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38" fontId="15" fillId="0" borderId="32" xfId="1" applyFont="1" applyFill="1" applyBorder="1" applyAlignment="1">
      <alignment horizontal="right" vertical="center"/>
    </xf>
    <xf numFmtId="38" fontId="15" fillId="0" borderId="33" xfId="1" applyFont="1" applyFill="1" applyBorder="1" applyAlignment="1">
      <alignment horizontal="center" vertical="center"/>
    </xf>
    <xf numFmtId="38" fontId="15" fillId="0" borderId="28" xfId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right" vertical="top"/>
    </xf>
    <xf numFmtId="193" fontId="15" fillId="0" borderId="27" xfId="1" applyNumberFormat="1" applyFont="1" applyFill="1" applyBorder="1" applyAlignment="1">
      <alignment horizontal="right" vertical="center"/>
    </xf>
    <xf numFmtId="193" fontId="15" fillId="0" borderId="12" xfId="1" applyNumberFormat="1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right" vertical="top"/>
    </xf>
    <xf numFmtId="38" fontId="15" fillId="0" borderId="74" xfId="1" applyFont="1" applyFill="1" applyBorder="1" applyAlignment="1">
      <alignment horizontal="right" vertical="center"/>
    </xf>
    <xf numFmtId="193" fontId="15" fillId="5" borderId="27" xfId="1" applyNumberFormat="1" applyFont="1" applyFill="1" applyBorder="1" applyAlignment="1">
      <alignment horizontal="right" vertical="center"/>
    </xf>
    <xf numFmtId="193" fontId="15" fillId="5" borderId="12" xfId="1" applyNumberFormat="1" applyFont="1" applyFill="1" applyBorder="1" applyAlignment="1">
      <alignment horizontal="right" vertical="center"/>
    </xf>
    <xf numFmtId="193" fontId="15" fillId="0" borderId="28" xfId="1" applyNumberFormat="1" applyFont="1" applyFill="1" applyBorder="1" applyAlignment="1">
      <alignment horizontal="center" vertical="center"/>
    </xf>
    <xf numFmtId="193" fontId="15" fillId="0" borderId="13" xfId="1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distributed" vertical="center" indent="1"/>
    </xf>
    <xf numFmtId="0" fontId="15" fillId="5" borderId="40" xfId="0" applyFont="1" applyFill="1" applyBorder="1" applyAlignment="1">
      <alignment horizontal="distributed" vertical="center" inden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93" fontId="15" fillId="0" borderId="5" xfId="0" applyNumberFormat="1" applyFont="1" applyBorder="1" applyAlignment="1">
      <alignment horizontal="right" vertical="center"/>
    </xf>
    <xf numFmtId="193" fontId="15" fillId="0" borderId="0" xfId="0" applyNumberFormat="1" applyFont="1" applyBorder="1" applyAlignment="1">
      <alignment horizontal="right" vertical="center"/>
    </xf>
    <xf numFmtId="193" fontId="15" fillId="0" borderId="12" xfId="0" applyNumberFormat="1" applyFont="1" applyBorder="1" applyAlignment="1">
      <alignment horizontal="right" vertical="center"/>
    </xf>
    <xf numFmtId="193" fontId="15" fillId="0" borderId="40" xfId="0" applyNumberFormat="1" applyFont="1" applyBorder="1" applyAlignment="1">
      <alignment horizontal="right" vertical="center"/>
    </xf>
    <xf numFmtId="0" fontId="14" fillId="0" borderId="80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top"/>
    </xf>
    <xf numFmtId="0" fontId="21" fillId="0" borderId="40" xfId="0" applyFont="1" applyBorder="1" applyAlignment="1">
      <alignment horizontal="right" vertical="top"/>
    </xf>
    <xf numFmtId="38" fontId="15" fillId="0" borderId="136" xfId="0" applyNumberFormat="1" applyFont="1" applyBorder="1" applyAlignment="1">
      <alignment horizontal="right" vertical="center"/>
    </xf>
    <xf numFmtId="0" fontId="15" fillId="0" borderId="127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74" xfId="0" applyFont="1" applyBorder="1" applyAlignment="1">
      <alignment horizontal="right" vertical="center"/>
    </xf>
    <xf numFmtId="0" fontId="11" fillId="0" borderId="7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top"/>
    </xf>
    <xf numFmtId="38" fontId="15" fillId="0" borderId="133" xfId="0" applyNumberFormat="1" applyFont="1" applyBorder="1" applyAlignment="1">
      <alignment horizontal="right" vertical="center"/>
    </xf>
    <xf numFmtId="0" fontId="15" fillId="0" borderId="126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8" fontId="15" fillId="0" borderId="126" xfId="0" applyNumberFormat="1" applyFont="1" applyBorder="1" applyAlignment="1">
      <alignment horizontal="right" vertical="center"/>
    </xf>
    <xf numFmtId="0" fontId="15" fillId="0" borderId="137" xfId="0" applyFont="1" applyBorder="1" applyAlignment="1">
      <alignment horizontal="right" vertical="center"/>
    </xf>
    <xf numFmtId="0" fontId="15" fillId="0" borderId="141" xfId="0" applyFont="1" applyBorder="1" applyAlignment="1">
      <alignment horizontal="right" vertical="center"/>
    </xf>
    <xf numFmtId="0" fontId="15" fillId="0" borderId="114" xfId="0" applyFont="1" applyBorder="1" applyAlignment="1">
      <alignment horizontal="right" vertical="center"/>
    </xf>
    <xf numFmtId="0" fontId="15" fillId="0" borderId="140" xfId="0" applyFont="1" applyBorder="1" applyAlignment="1">
      <alignment horizontal="right" vertical="center"/>
    </xf>
    <xf numFmtId="38" fontId="15" fillId="0" borderId="139" xfId="1" applyFont="1" applyBorder="1" applyAlignment="1">
      <alignment horizontal="right" vertical="center"/>
    </xf>
    <xf numFmtId="38" fontId="15" fillId="0" borderId="114" xfId="1" applyFont="1" applyBorder="1" applyAlignment="1">
      <alignment horizontal="right" vertical="center"/>
    </xf>
    <xf numFmtId="0" fontId="15" fillId="0" borderId="126" xfId="0" applyFont="1" applyBorder="1" applyAlignment="1">
      <alignment horizontal="distributed" vertical="center"/>
    </xf>
    <xf numFmtId="38" fontId="15" fillId="0" borderId="0" xfId="1" applyFont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192" fontId="15" fillId="0" borderId="0" xfId="0" applyNumberFormat="1" applyFont="1" applyBorder="1" applyAlignment="1">
      <alignment horizontal="right" vertical="center"/>
    </xf>
    <xf numFmtId="192" fontId="15" fillId="0" borderId="74" xfId="0" applyNumberFormat="1" applyFont="1" applyBorder="1" applyAlignment="1">
      <alignment horizontal="right" vertical="center"/>
    </xf>
    <xf numFmtId="193" fontId="15" fillId="0" borderId="28" xfId="0" applyNumberFormat="1" applyFont="1" applyBorder="1" applyAlignment="1">
      <alignment horizontal="right" vertical="center"/>
    </xf>
    <xf numFmtId="193" fontId="15" fillId="0" borderId="27" xfId="0" applyNumberFormat="1" applyFont="1" applyBorder="1" applyAlignment="1">
      <alignment horizontal="right" vertical="center"/>
    </xf>
    <xf numFmtId="0" fontId="26" fillId="0" borderId="0" xfId="0" applyFont="1" applyAlignment="1">
      <alignment horizontal="distributed" vertical="center"/>
    </xf>
    <xf numFmtId="0" fontId="15" fillId="0" borderId="13" xfId="0" applyFont="1" applyBorder="1" applyAlignment="1">
      <alignment horizontal="right" vertical="center"/>
    </xf>
    <xf numFmtId="0" fontId="15" fillId="0" borderId="0" xfId="0" applyFont="1" applyAlignment="1">
      <alignment horizontal="distributed" vertical="center" indent="2"/>
    </xf>
    <xf numFmtId="192" fontId="15" fillId="0" borderId="126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top"/>
    </xf>
    <xf numFmtId="192" fontId="15" fillId="0" borderId="137" xfId="0" applyNumberFormat="1" applyFont="1" applyBorder="1" applyAlignment="1">
      <alignment horizontal="right" vertical="center"/>
    </xf>
    <xf numFmtId="0" fontId="15" fillId="0" borderId="126" xfId="0" applyFont="1" applyBorder="1" applyAlignment="1">
      <alignment horizontal="distributed" vertical="center" indent="2"/>
    </xf>
    <xf numFmtId="193" fontId="15" fillId="0" borderId="138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177" fontId="9" fillId="0" borderId="4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74" xfId="0" applyFont="1" applyBorder="1" applyAlignment="1">
      <alignment horizontal="right" vertical="center"/>
    </xf>
    <xf numFmtId="182" fontId="9" fillId="0" borderId="12" xfId="1" applyNumberFormat="1" applyFont="1" applyBorder="1" applyAlignment="1">
      <alignment horizontal="right" vertical="center"/>
    </xf>
    <xf numFmtId="182" fontId="9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3" fontId="9" fillId="0" borderId="74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77" fontId="9" fillId="0" borderId="136" xfId="0" applyNumberFormat="1" applyFont="1" applyBorder="1" applyAlignment="1">
      <alignment horizontal="right" vertical="center"/>
    </xf>
    <xf numFmtId="177" fontId="9" fillId="0" borderId="126" xfId="0" applyNumberFormat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133" xfId="1" applyFont="1" applyBorder="1" applyAlignment="1">
      <alignment horizontal="right" vertical="center"/>
    </xf>
    <xf numFmtId="38" fontId="9" fillId="0" borderId="126" xfId="1" applyFont="1" applyBorder="1" applyAlignment="1">
      <alignment horizontal="right" vertical="center"/>
    </xf>
    <xf numFmtId="38" fontId="9" fillId="0" borderId="137" xfId="1" applyFont="1" applyBorder="1" applyAlignment="1">
      <alignment horizontal="right" vertical="center"/>
    </xf>
    <xf numFmtId="177" fontId="9" fillId="0" borderId="127" xfId="0" applyNumberFormat="1" applyFont="1" applyBorder="1" applyAlignment="1">
      <alignment horizontal="right" vertical="center"/>
    </xf>
    <xf numFmtId="0" fontId="6" fillId="0" borderId="7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18" fillId="0" borderId="5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12" xfId="0" applyFont="1" applyBorder="1" applyAlignment="1">
      <alignment horizontal="right" vertical="top"/>
    </xf>
    <xf numFmtId="0" fontId="18" fillId="0" borderId="40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 indent="1"/>
    </xf>
    <xf numFmtId="0" fontId="9" fillId="0" borderId="32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right" vertical="top"/>
    </xf>
    <xf numFmtId="0" fontId="18" fillId="0" borderId="15" xfId="0" applyFont="1" applyBorder="1" applyAlignment="1">
      <alignment horizontal="right" vertical="top"/>
    </xf>
    <xf numFmtId="0" fontId="9" fillId="0" borderId="126" xfId="0" applyFont="1" applyBorder="1" applyAlignment="1">
      <alignment horizontal="distributed" vertical="center" indent="1"/>
    </xf>
    <xf numFmtId="0" fontId="9" fillId="0" borderId="133" xfId="0" applyFont="1" applyBorder="1" applyAlignment="1">
      <alignment horizontal="right" vertical="center"/>
    </xf>
    <xf numFmtId="0" fontId="9" fillId="0" borderId="126" xfId="0" applyFont="1" applyBorder="1" applyAlignment="1">
      <alignment horizontal="right" vertical="center"/>
    </xf>
    <xf numFmtId="182" fontId="9" fillId="0" borderId="136" xfId="1" applyNumberFormat="1" applyFont="1" applyBorder="1" applyAlignment="1">
      <alignment horizontal="right" vertical="center"/>
    </xf>
    <xf numFmtId="182" fontId="9" fillId="0" borderId="126" xfId="1" applyNumberFormat="1" applyFont="1" applyBorder="1" applyAlignment="1">
      <alignment horizontal="right" vertical="center"/>
    </xf>
    <xf numFmtId="0" fontId="9" fillId="0" borderId="136" xfId="0" applyFont="1" applyBorder="1" applyAlignment="1">
      <alignment horizontal="right" vertical="center"/>
    </xf>
    <xf numFmtId="0" fontId="9" fillId="0" borderId="137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top"/>
    </xf>
    <xf numFmtId="0" fontId="18" fillId="0" borderId="74" xfId="0" applyFont="1" applyBorder="1" applyAlignment="1">
      <alignment horizontal="right" vertical="top"/>
    </xf>
    <xf numFmtId="2" fontId="9" fillId="0" borderId="12" xfId="0" applyNumberFormat="1" applyFont="1" applyBorder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2" fontId="9" fillId="0" borderId="5" xfId="0" applyNumberFormat="1" applyFont="1" applyBorder="1" applyAlignment="1">
      <alignment horizontal="right" vertical="center"/>
    </xf>
    <xf numFmtId="2" fontId="9" fillId="0" borderId="40" xfId="0" applyNumberFormat="1" applyFont="1" applyBorder="1" applyAlignment="1">
      <alignment horizontal="right" vertical="center"/>
    </xf>
    <xf numFmtId="2" fontId="9" fillId="0" borderId="5" xfId="1" applyNumberFormat="1" applyFont="1" applyBorder="1" applyAlignment="1">
      <alignment horizontal="right" vertical="center"/>
    </xf>
    <xf numFmtId="2" fontId="9" fillId="0" borderId="0" xfId="1" applyNumberFormat="1" applyFont="1" applyAlignment="1">
      <alignment horizontal="right" vertical="center"/>
    </xf>
    <xf numFmtId="2" fontId="9" fillId="0" borderId="40" xfId="1" applyNumberFormat="1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74" xfId="0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Alignment="1">
      <alignment horizontal="right" vertical="center"/>
    </xf>
    <xf numFmtId="2" fontId="9" fillId="0" borderId="126" xfId="1" applyNumberFormat="1" applyFont="1" applyFill="1" applyBorder="1" applyAlignment="1">
      <alignment horizontal="right" vertical="center"/>
    </xf>
    <xf numFmtId="2" fontId="15" fillId="0" borderId="12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0" fontId="9" fillId="0" borderId="136" xfId="0" applyFont="1" applyFill="1" applyBorder="1" applyAlignment="1">
      <alignment horizontal="right" vertical="center"/>
    </xf>
    <xf numFmtId="0" fontId="9" fillId="0" borderId="126" xfId="0" applyFont="1" applyFill="1" applyBorder="1" applyAlignment="1">
      <alignment horizontal="right" vertical="center"/>
    </xf>
    <xf numFmtId="0" fontId="9" fillId="0" borderId="137" xfId="0" applyFont="1" applyFill="1" applyBorder="1" applyAlignment="1">
      <alignment horizontal="right" vertical="center"/>
    </xf>
    <xf numFmtId="0" fontId="18" fillId="0" borderId="0" xfId="0" applyFont="1" applyAlignment="1">
      <alignment horizontal="right" vertical="top"/>
    </xf>
    <xf numFmtId="2" fontId="9" fillId="0" borderId="5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Alignment="1">
      <alignment horizontal="right" vertical="center"/>
    </xf>
    <xf numFmtId="2" fontId="9" fillId="0" borderId="40" xfId="1" applyNumberFormat="1" applyFont="1" applyFill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distributed" vertical="center" indent="1"/>
    </xf>
    <xf numFmtId="0" fontId="9" fillId="0" borderId="134" xfId="0" applyFont="1" applyFill="1" applyBorder="1" applyAlignment="1">
      <alignment horizontal="right" vertical="center"/>
    </xf>
    <xf numFmtId="0" fontId="9" fillId="0" borderId="138" xfId="0" applyFont="1" applyFill="1" applyBorder="1" applyAlignment="1">
      <alignment horizontal="right" vertical="center"/>
    </xf>
    <xf numFmtId="2" fontId="9" fillId="0" borderId="136" xfId="0" applyNumberFormat="1" applyFont="1" applyFill="1" applyBorder="1" applyAlignment="1">
      <alignment horizontal="right" vertical="center"/>
    </xf>
    <xf numFmtId="2" fontId="9" fillId="0" borderId="126" xfId="0" applyNumberFormat="1" applyFont="1" applyFill="1" applyBorder="1" applyAlignment="1">
      <alignment horizontal="right" vertical="center"/>
    </xf>
    <xf numFmtId="2" fontId="9" fillId="0" borderId="133" xfId="1" applyNumberFormat="1" applyFont="1" applyFill="1" applyBorder="1" applyAlignment="1">
      <alignment horizontal="right" vertical="center"/>
    </xf>
    <xf numFmtId="2" fontId="9" fillId="0" borderId="127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top"/>
    </xf>
    <xf numFmtId="0" fontId="18" fillId="0" borderId="32" xfId="0" applyFont="1" applyBorder="1" applyAlignment="1">
      <alignment horizontal="right" vertical="top"/>
    </xf>
    <xf numFmtId="0" fontId="18" fillId="0" borderId="27" xfId="0" applyFont="1" applyBorder="1" applyAlignment="1">
      <alignment horizontal="right" vertical="top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184" fontId="9" fillId="0" borderId="5" xfId="2" applyNumberFormat="1" applyFont="1" applyBorder="1" applyAlignment="1">
      <alignment vertical="center"/>
    </xf>
    <xf numFmtId="184" fontId="9" fillId="0" borderId="0" xfId="2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 indent="1"/>
    </xf>
    <xf numFmtId="0" fontId="9" fillId="0" borderId="40" xfId="0" applyFont="1" applyBorder="1" applyAlignment="1">
      <alignment horizontal="distributed" vertical="center" wrapText="1" indent="1"/>
    </xf>
    <xf numFmtId="0" fontId="9" fillId="0" borderId="40" xfId="0" applyFont="1" applyBorder="1" applyAlignment="1">
      <alignment horizontal="distributed" vertical="center" indent="1"/>
    </xf>
    <xf numFmtId="176" fontId="9" fillId="0" borderId="5" xfId="2" applyNumberFormat="1" applyFont="1" applyBorder="1" applyAlignment="1">
      <alignment vertical="center"/>
    </xf>
    <xf numFmtId="176" fontId="9" fillId="0" borderId="0" xfId="2" applyNumberFormat="1" applyFont="1" applyBorder="1" applyAlignment="1">
      <alignment vertical="center"/>
    </xf>
    <xf numFmtId="0" fontId="9" fillId="0" borderId="12" xfId="2" applyNumberFormat="1" applyFont="1" applyBorder="1" applyAlignment="1">
      <alignment horizontal="right" vertical="center"/>
    </xf>
    <xf numFmtId="0" fontId="9" fillId="0" borderId="0" xfId="2" applyNumberFormat="1" applyFont="1" applyBorder="1" applyAlignment="1">
      <alignment horizontal="right" vertical="center"/>
    </xf>
    <xf numFmtId="176" fontId="9" fillId="0" borderId="12" xfId="2" applyNumberFormat="1" applyFont="1" applyBorder="1" applyAlignment="1">
      <alignment horizontal="right" vertical="center"/>
    </xf>
    <xf numFmtId="176" fontId="9" fillId="0" borderId="0" xfId="2" applyNumberFormat="1" applyFont="1" applyBorder="1" applyAlignment="1">
      <alignment horizontal="right" vertical="center"/>
    </xf>
    <xf numFmtId="0" fontId="10" fillId="5" borderId="0" xfId="0" applyFont="1" applyFill="1" applyBorder="1" applyAlignment="1">
      <alignment horizontal="distributed" vertical="center" indent="1"/>
    </xf>
    <xf numFmtId="0" fontId="10" fillId="5" borderId="40" xfId="0" applyFont="1" applyFill="1" applyBorder="1" applyAlignment="1">
      <alignment horizontal="distributed" vertical="center" indent="1"/>
    </xf>
    <xf numFmtId="0" fontId="9" fillId="0" borderId="12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176" fontId="9" fillId="0" borderId="12" xfId="2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66" xfId="0" applyFont="1" applyBorder="1" applyAlignment="1">
      <alignment horizontal="distributed" vertical="center" indent="1"/>
    </xf>
    <xf numFmtId="176" fontId="10" fillId="5" borderId="12" xfId="2" applyNumberFormat="1" applyFont="1" applyFill="1" applyBorder="1" applyAlignment="1">
      <alignment vertical="center"/>
    </xf>
    <xf numFmtId="176" fontId="10" fillId="5" borderId="0" xfId="2" applyNumberFormat="1" applyFont="1" applyFill="1" applyBorder="1" applyAlignment="1">
      <alignment vertical="center"/>
    </xf>
    <xf numFmtId="0" fontId="9" fillId="0" borderId="74" xfId="2" applyNumberFormat="1" applyFont="1" applyBorder="1" applyAlignment="1">
      <alignment vertical="center"/>
    </xf>
    <xf numFmtId="176" fontId="9" fillId="0" borderId="74" xfId="2" applyNumberFormat="1" applyFont="1" applyBorder="1" applyAlignment="1">
      <alignment vertical="center"/>
    </xf>
    <xf numFmtId="0" fontId="10" fillId="5" borderId="12" xfId="2" applyNumberFormat="1" applyFont="1" applyFill="1" applyBorder="1" applyAlignment="1">
      <alignment vertical="center"/>
    </xf>
    <xf numFmtId="0" fontId="10" fillId="5" borderId="74" xfId="2" applyNumberFormat="1" applyFont="1" applyFill="1" applyBorder="1" applyAlignment="1">
      <alignment vertical="center"/>
    </xf>
    <xf numFmtId="176" fontId="10" fillId="5" borderId="74" xfId="2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176" fontId="10" fillId="5" borderId="5" xfId="2" applyNumberFormat="1" applyFont="1" applyFill="1" applyBorder="1" applyAlignment="1">
      <alignment vertical="center"/>
    </xf>
    <xf numFmtId="0" fontId="10" fillId="5" borderId="0" xfId="2" applyNumberFormat="1" applyFont="1" applyFill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4" fontId="9" fillId="0" borderId="12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vertical="center"/>
    </xf>
    <xf numFmtId="176" fontId="9" fillId="0" borderId="74" xfId="0" applyNumberFormat="1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4" xfId="2" applyNumberFormat="1" applyFont="1" applyBorder="1" applyAlignment="1">
      <alignment horizontal="right" vertical="center"/>
    </xf>
    <xf numFmtId="176" fontId="9" fillId="0" borderId="74" xfId="2" applyNumberFormat="1" applyFont="1" applyBorder="1" applyAlignment="1">
      <alignment horizontal="right" vertical="center"/>
    </xf>
    <xf numFmtId="176" fontId="15" fillId="0" borderId="12" xfId="2" applyNumberFormat="1" applyFont="1" applyBorder="1" applyAlignment="1">
      <alignment vertical="center"/>
    </xf>
    <xf numFmtId="176" fontId="15" fillId="0" borderId="0" xfId="2" applyNumberFormat="1" applyFont="1" applyBorder="1" applyAlignment="1">
      <alignment vertical="center"/>
    </xf>
    <xf numFmtId="0" fontId="15" fillId="0" borderId="12" xfId="2" applyNumberFormat="1" applyFont="1" applyBorder="1" applyAlignment="1">
      <alignment vertical="center"/>
    </xf>
    <xf numFmtId="0" fontId="15" fillId="0" borderId="74" xfId="2" applyNumberFormat="1" applyFont="1" applyBorder="1" applyAlignment="1">
      <alignment vertical="center"/>
    </xf>
    <xf numFmtId="176" fontId="15" fillId="0" borderId="74" xfId="2" applyNumberFormat="1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8" fontId="6" fillId="0" borderId="46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92" xfId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3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38" fontId="6" fillId="0" borderId="2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93" xfId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5" fillId="0" borderId="1" xfId="0" applyFont="1" applyBorder="1" applyAlignment="1">
      <alignment horizontal="distributed" vertical="center"/>
    </xf>
    <xf numFmtId="0" fontId="5" fillId="0" borderId="15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0" xfId="0" applyFont="1" applyFill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38" fontId="9" fillId="0" borderId="96" xfId="1" applyFont="1" applyBorder="1" applyAlignment="1">
      <alignment horizontal="right" vertical="center"/>
    </xf>
    <xf numFmtId="38" fontId="9" fillId="0" borderId="76" xfId="1" applyFont="1" applyBorder="1" applyAlignment="1">
      <alignment horizontal="right" vertical="center"/>
    </xf>
    <xf numFmtId="38" fontId="9" fillId="0" borderId="99" xfId="0" applyNumberFormat="1" applyFont="1" applyBorder="1" applyAlignment="1">
      <alignment horizontal="right" vertical="center"/>
    </xf>
    <xf numFmtId="0" fontId="9" fillId="0" borderId="99" xfId="0" applyFont="1" applyBorder="1" applyAlignment="1">
      <alignment horizontal="right" vertical="center"/>
    </xf>
    <xf numFmtId="38" fontId="9" fillId="0" borderId="99" xfId="1" applyFont="1" applyBorder="1" applyAlignment="1">
      <alignment horizontal="right" vertical="center"/>
    </xf>
    <xf numFmtId="0" fontId="9" fillId="0" borderId="75" xfId="0" applyFont="1" applyBorder="1" applyAlignment="1">
      <alignment horizontal="right" vertical="center"/>
    </xf>
    <xf numFmtId="0" fontId="9" fillId="0" borderId="15" xfId="0" applyFont="1" applyBorder="1" applyAlignment="1">
      <alignment horizontal="distributed" vertical="center" indent="1"/>
    </xf>
    <xf numFmtId="0" fontId="9" fillId="0" borderId="39" xfId="0" applyFont="1" applyBorder="1" applyAlignment="1">
      <alignment horizontal="distributed" vertical="center" indent="1"/>
    </xf>
    <xf numFmtId="38" fontId="9" fillId="0" borderId="16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/>
    </xf>
    <xf numFmtId="38" fontId="9" fillId="0" borderId="17" xfId="0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9" fillId="0" borderId="74" xfId="1" applyFont="1" applyBorder="1" applyAlignment="1">
      <alignment horizontal="right" vertical="center"/>
    </xf>
    <xf numFmtId="38" fontId="9" fillId="0" borderId="12" xfId="0" applyNumberFormat="1" applyFont="1" applyBorder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38" fontId="9" fillId="0" borderId="74" xfId="0" applyNumberFormat="1" applyFont="1" applyBorder="1" applyAlignment="1">
      <alignment horizontal="right" vertical="center"/>
    </xf>
    <xf numFmtId="0" fontId="9" fillId="0" borderId="76" xfId="0" applyFont="1" applyBorder="1" applyAlignment="1">
      <alignment horizontal="distributed" vertical="center" indent="1"/>
    </xf>
    <xf numFmtId="38" fontId="9" fillId="0" borderId="27" xfId="0" applyNumberFormat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8" xfId="0" applyNumberFormat="1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 indent="1"/>
    </xf>
    <xf numFmtId="38" fontId="9" fillId="0" borderId="82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0" fontId="9" fillId="0" borderId="91" xfId="0" applyFont="1" applyBorder="1" applyAlignment="1">
      <alignment horizontal="right" vertical="center"/>
    </xf>
    <xf numFmtId="38" fontId="9" fillId="0" borderId="91" xfId="1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38" fontId="9" fillId="0" borderId="9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113" xfId="0" applyFont="1" applyBorder="1" applyAlignment="1">
      <alignment horizontal="distributed" vertical="center" indent="1"/>
    </xf>
    <xf numFmtId="38" fontId="9" fillId="0" borderId="22" xfId="1" applyFont="1" applyBorder="1" applyAlignment="1">
      <alignment horizontal="right" vertical="center"/>
    </xf>
    <xf numFmtId="38" fontId="9" fillId="0" borderId="21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right" vertical="center"/>
    </xf>
    <xf numFmtId="38" fontId="9" fillId="0" borderId="22" xfId="0" applyNumberFormat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top"/>
    </xf>
    <xf numFmtId="0" fontId="18" fillId="0" borderId="16" xfId="0" applyFont="1" applyBorder="1" applyAlignment="1">
      <alignment horizontal="right" vertical="top"/>
    </xf>
    <xf numFmtId="0" fontId="8" fillId="0" borderId="46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 shrinkToFit="1"/>
    </xf>
    <xf numFmtId="0" fontId="8" fillId="0" borderId="60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distributed" vertical="center" indent="2"/>
    </xf>
    <xf numFmtId="0" fontId="9" fillId="0" borderId="66" xfId="0" applyFont="1" applyBorder="1" applyAlignment="1">
      <alignment horizontal="distributed" vertical="center" indent="2"/>
    </xf>
    <xf numFmtId="38" fontId="9" fillId="0" borderId="33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38" fontId="9" fillId="0" borderId="32" xfId="0" applyNumberFormat="1" applyFont="1" applyBorder="1" applyAlignment="1">
      <alignment horizontal="right" vertical="center"/>
    </xf>
    <xf numFmtId="38" fontId="9" fillId="0" borderId="32" xfId="0" applyNumberFormat="1" applyFont="1" applyFill="1" applyBorder="1" applyAlignment="1">
      <alignment horizontal="right" vertical="center"/>
    </xf>
    <xf numFmtId="38" fontId="9" fillId="0" borderId="27" xfId="0" applyNumberFormat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138" xfId="1" applyFont="1" applyFill="1" applyBorder="1" applyAlignment="1">
      <alignment horizontal="right" vertical="center"/>
    </xf>
    <xf numFmtId="38" fontId="9" fillId="0" borderId="136" xfId="1" applyFont="1" applyFill="1" applyBorder="1" applyAlignment="1">
      <alignment horizontal="right" vertical="center"/>
    </xf>
    <xf numFmtId="0" fontId="9" fillId="0" borderId="127" xfId="0" applyFont="1" applyBorder="1" applyAlignment="1">
      <alignment horizontal="distributed" vertical="center" indent="1"/>
    </xf>
    <xf numFmtId="38" fontId="9" fillId="0" borderId="134" xfId="0" applyNumberFormat="1" applyFont="1" applyFill="1" applyBorder="1" applyAlignment="1">
      <alignment horizontal="right" vertical="center"/>
    </xf>
    <xf numFmtId="38" fontId="9" fillId="0" borderId="138" xfId="0" applyNumberFormat="1" applyFont="1" applyFill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38" fontId="9" fillId="0" borderId="12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74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/>
    </xf>
    <xf numFmtId="0" fontId="18" fillId="0" borderId="39" xfId="0" applyFont="1" applyBorder="1" applyAlignment="1">
      <alignment horizontal="right" vertical="top"/>
    </xf>
    <xf numFmtId="0" fontId="18" fillId="0" borderId="31" xfId="0" applyFont="1" applyBorder="1" applyAlignment="1">
      <alignment horizontal="right" vertical="top"/>
    </xf>
    <xf numFmtId="0" fontId="8" fillId="0" borderId="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38" fontId="10" fillId="0" borderId="4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63" xfId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9" fillId="0" borderId="134" xfId="1" applyFont="1" applyBorder="1" applyAlignment="1">
      <alignment horizontal="right" vertical="center"/>
    </xf>
    <xf numFmtId="38" fontId="9" fillId="0" borderId="138" xfId="1" applyFont="1" applyBorder="1" applyAlignment="1">
      <alignment horizontal="right" vertical="center"/>
    </xf>
    <xf numFmtId="0" fontId="9" fillId="0" borderId="138" xfId="0" applyFont="1" applyBorder="1" applyAlignment="1">
      <alignment horizontal="right" vertical="center"/>
    </xf>
    <xf numFmtId="38" fontId="9" fillId="0" borderId="136" xfId="1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38" fontId="26" fillId="0" borderId="13" xfId="1" applyFont="1" applyBorder="1" applyAlignment="1">
      <alignment horizontal="center" vertical="center"/>
    </xf>
    <xf numFmtId="38" fontId="26" fillId="0" borderId="1" xfId="1" applyFont="1" applyBorder="1" applyAlignment="1">
      <alignment horizontal="center" vertical="center"/>
    </xf>
    <xf numFmtId="38" fontId="26" fillId="0" borderId="14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5" fillId="0" borderId="66" xfId="0" applyFont="1" applyBorder="1" applyAlignment="1">
      <alignment horizontal="distributed" vertical="center"/>
    </xf>
    <xf numFmtId="38" fontId="5" fillId="0" borderId="7" xfId="1" applyFont="1" applyBorder="1" applyAlignment="1">
      <alignment horizontal="right" vertical="center"/>
    </xf>
    <xf numFmtId="38" fontId="26" fillId="0" borderId="13" xfId="1" applyFont="1" applyBorder="1" applyAlignment="1">
      <alignment horizontal="right" vertical="center"/>
    </xf>
    <xf numFmtId="38" fontId="26" fillId="0" borderId="1" xfId="1" applyFont="1" applyBorder="1" applyAlignment="1">
      <alignment horizontal="right" vertical="center"/>
    </xf>
    <xf numFmtId="38" fontId="26" fillId="0" borderId="14" xfId="1" applyFont="1" applyBorder="1" applyAlignment="1">
      <alignment horizontal="right" vertical="center"/>
    </xf>
    <xf numFmtId="38" fontId="5" fillId="0" borderId="12" xfId="0" applyNumberFormat="1" applyFont="1" applyBorder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8" fontId="5" fillId="0" borderId="74" xfId="0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74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2" xfId="1" applyFont="1" applyBorder="1">
      <alignment vertical="center"/>
    </xf>
    <xf numFmtId="38" fontId="5" fillId="0" borderId="0" xfId="1" applyFont="1">
      <alignment vertical="center"/>
    </xf>
    <xf numFmtId="38" fontId="5" fillId="0" borderId="74" xfId="1" applyFont="1" applyBorder="1">
      <alignment vertical="center"/>
    </xf>
    <xf numFmtId="38" fontId="5" fillId="0" borderId="32" xfId="1" applyFont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185" fontId="5" fillId="0" borderId="27" xfId="1" applyNumberFormat="1" applyFont="1" applyBorder="1" applyAlignment="1">
      <alignment horizontal="right" vertical="center"/>
    </xf>
    <xf numFmtId="185" fontId="5" fillId="0" borderId="27" xfId="2" applyNumberFormat="1" applyFont="1" applyBorder="1" applyAlignment="1">
      <alignment horizontal="right" vertical="center"/>
    </xf>
    <xf numFmtId="185" fontId="5" fillId="0" borderId="12" xfId="2" applyNumberFormat="1" applyFont="1" applyBorder="1" applyAlignment="1">
      <alignment horizontal="right" vertical="center"/>
    </xf>
    <xf numFmtId="185" fontId="5" fillId="0" borderId="0" xfId="2" applyNumberFormat="1" applyFont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0" fontId="18" fillId="0" borderId="40" xfId="0" applyFont="1" applyBorder="1" applyAlignment="1">
      <alignment horizontal="distributed" vertical="center"/>
    </xf>
    <xf numFmtId="2" fontId="5" fillId="0" borderId="0" xfId="0" applyNumberFormat="1" applyFont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182" fontId="5" fillId="0" borderId="13" xfId="1" applyNumberFormat="1" applyFont="1" applyBorder="1" applyAlignment="1">
      <alignment horizontal="right" vertical="center"/>
    </xf>
    <xf numFmtId="182" fontId="5" fillId="0" borderId="1" xfId="1" applyNumberFormat="1" applyFont="1" applyBorder="1" applyAlignment="1">
      <alignment horizontal="right" vertical="center"/>
    </xf>
    <xf numFmtId="182" fontId="5" fillId="0" borderId="14" xfId="1" applyNumberFormat="1" applyFont="1" applyBorder="1" applyAlignment="1">
      <alignment horizontal="right" vertical="center"/>
    </xf>
    <xf numFmtId="182" fontId="9" fillId="0" borderId="13" xfId="1" applyNumberFormat="1" applyFont="1" applyBorder="1" applyAlignment="1">
      <alignment horizontal="right" vertical="center"/>
    </xf>
    <xf numFmtId="182" fontId="9" fillId="0" borderId="1" xfId="1" applyNumberFormat="1" applyFont="1" applyBorder="1" applyAlignment="1">
      <alignment horizontal="right" vertical="center"/>
    </xf>
    <xf numFmtId="182" fontId="9" fillId="0" borderId="14" xfId="1" applyNumberFormat="1" applyFont="1" applyBorder="1" applyAlignment="1">
      <alignment horizontal="right" vertical="center"/>
    </xf>
    <xf numFmtId="182" fontId="5" fillId="0" borderId="0" xfId="1" applyNumberFormat="1" applyFont="1" applyAlignment="1">
      <alignment horizontal="right" vertical="center"/>
    </xf>
    <xf numFmtId="40" fontId="5" fillId="0" borderId="0" xfId="1" applyNumberFormat="1" applyFont="1" applyAlignment="1">
      <alignment horizontal="right" vertical="center"/>
    </xf>
    <xf numFmtId="185" fontId="5" fillId="0" borderId="12" xfId="2" applyNumberFormat="1" applyFont="1" applyBorder="1" applyAlignment="1">
      <alignment horizontal="right" vertical="center" shrinkToFit="1"/>
    </xf>
    <xf numFmtId="185" fontId="5" fillId="0" borderId="0" xfId="2" applyNumberFormat="1" applyFont="1" applyAlignment="1">
      <alignment horizontal="right" vertical="center" shrinkToFit="1"/>
    </xf>
    <xf numFmtId="38" fontId="8" fillId="0" borderId="9" xfId="1" applyFont="1" applyBorder="1" applyAlignment="1">
      <alignment horizontal="center" vertical="center" wrapText="1"/>
    </xf>
    <xf numFmtId="38" fontId="8" fillId="0" borderId="10" xfId="1" applyFont="1" applyBorder="1" applyAlignment="1">
      <alignment horizontal="center" vertical="center" wrapText="1"/>
    </xf>
    <xf numFmtId="38" fontId="8" fillId="0" borderId="11" xfId="1" applyFont="1" applyBorder="1" applyAlignment="1">
      <alignment horizontal="center" vertical="center" wrapText="1"/>
    </xf>
    <xf numFmtId="38" fontId="8" fillId="0" borderId="9" xfId="1" applyFont="1" applyBorder="1" applyAlignment="1">
      <alignment horizontal="center" vertical="center" shrinkToFit="1"/>
    </xf>
    <xf numFmtId="38" fontId="8" fillId="0" borderId="10" xfId="1" applyFont="1" applyBorder="1" applyAlignment="1">
      <alignment horizontal="center" vertical="center" shrinkToFit="1"/>
    </xf>
    <xf numFmtId="185" fontId="5" fillId="0" borderId="27" xfId="2" applyNumberFormat="1" applyFont="1" applyBorder="1" applyAlignment="1">
      <alignment horizontal="right" vertical="center" shrinkToFit="1"/>
    </xf>
    <xf numFmtId="38" fontId="8" fillId="0" borderId="11" xfId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right" vertical="top"/>
    </xf>
    <xf numFmtId="38" fontId="18" fillId="0" borderId="18" xfId="1" applyFont="1" applyBorder="1" applyAlignment="1">
      <alignment horizontal="right" vertical="top"/>
    </xf>
    <xf numFmtId="38" fontId="18" fillId="0" borderId="15" xfId="1" applyFont="1" applyBorder="1" applyAlignment="1">
      <alignment horizontal="right" vertical="top"/>
    </xf>
    <xf numFmtId="38" fontId="18" fillId="0" borderId="17" xfId="1" applyFont="1" applyBorder="1" applyAlignment="1">
      <alignment horizontal="right" vertical="top"/>
    </xf>
    <xf numFmtId="10" fontId="18" fillId="0" borderId="18" xfId="2" applyNumberFormat="1" applyFont="1" applyBorder="1" applyAlignment="1">
      <alignment horizontal="right" vertical="top"/>
    </xf>
    <xf numFmtId="10" fontId="18" fillId="0" borderId="15" xfId="2" applyNumberFormat="1" applyFont="1" applyBorder="1" applyAlignment="1">
      <alignment horizontal="right" vertical="top"/>
    </xf>
    <xf numFmtId="2" fontId="5" fillId="5" borderId="0" xfId="0" applyNumberFormat="1" applyFont="1" applyFill="1" applyAlignment="1">
      <alignment horizontal="right" vertical="center"/>
    </xf>
    <xf numFmtId="38" fontId="18" fillId="0" borderId="26" xfId="1" applyFont="1" applyBorder="1" applyAlignment="1">
      <alignment horizontal="right" vertical="top"/>
    </xf>
    <xf numFmtId="10" fontId="18" fillId="0" borderId="26" xfId="2" applyNumberFormat="1" applyFont="1" applyBorder="1" applyAlignment="1">
      <alignment horizontal="right" vertical="top"/>
    </xf>
    <xf numFmtId="185" fontId="5" fillId="5" borderId="12" xfId="2" applyNumberFormat="1" applyFont="1" applyFill="1" applyBorder="1" applyAlignment="1">
      <alignment horizontal="right" vertical="center" shrinkToFit="1"/>
    </xf>
    <xf numFmtId="185" fontId="5" fillId="5" borderId="0" xfId="2" applyNumberFormat="1" applyFont="1" applyFill="1" applyAlignment="1">
      <alignment horizontal="right" vertical="center" shrinkToFit="1"/>
    </xf>
    <xf numFmtId="0" fontId="5" fillId="5" borderId="12" xfId="0" applyFont="1" applyFill="1" applyBorder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0" fontId="5" fillId="5" borderId="74" xfId="0" applyFont="1" applyFill="1" applyBorder="1" applyAlignment="1">
      <alignment horizontal="right" vertical="center"/>
    </xf>
    <xf numFmtId="38" fontId="5" fillId="0" borderId="12" xfId="1" applyFont="1" applyBorder="1" applyAlignment="1">
      <alignment horizontal="right" vertical="center" shrinkToFit="1"/>
    </xf>
    <xf numFmtId="38" fontId="5" fillId="0" borderId="0" xfId="1" applyFont="1" applyAlignment="1">
      <alignment horizontal="right" vertical="center" shrinkToFit="1"/>
    </xf>
    <xf numFmtId="38" fontId="5" fillId="0" borderId="74" xfId="1" applyFont="1" applyBorder="1" applyAlignment="1">
      <alignment horizontal="right" vertical="center" shrinkToFit="1"/>
    </xf>
    <xf numFmtId="185" fontId="5" fillId="5" borderId="27" xfId="2" applyNumberFormat="1" applyFont="1" applyFill="1" applyBorder="1" applyAlignment="1">
      <alignment horizontal="right" vertical="center" shrinkToFit="1"/>
    </xf>
    <xf numFmtId="38" fontId="5" fillId="5" borderId="12" xfId="1" applyFont="1" applyFill="1" applyBorder="1" applyAlignment="1">
      <alignment horizontal="right" vertical="center"/>
    </xf>
    <xf numFmtId="38" fontId="5" fillId="5" borderId="0" xfId="1" applyFont="1" applyFill="1" applyAlignment="1">
      <alignment horizontal="right" vertical="center"/>
    </xf>
    <xf numFmtId="38" fontId="5" fillId="5" borderId="74" xfId="1" applyFont="1" applyFill="1" applyBorder="1" applyAlignment="1">
      <alignment horizontal="right" vertical="center"/>
    </xf>
    <xf numFmtId="185" fontId="5" fillId="0" borderId="12" xfId="2" applyNumberFormat="1" applyFont="1" applyBorder="1" applyAlignment="1">
      <alignment horizontal="center" vertical="center"/>
    </xf>
    <xf numFmtId="185" fontId="5" fillId="0" borderId="0" xfId="2" applyNumberFormat="1" applyFont="1" applyAlignment="1">
      <alignment horizontal="center" vertical="center"/>
    </xf>
    <xf numFmtId="185" fontId="5" fillId="0" borderId="74" xfId="2" applyNumberFormat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4" xfId="1" applyFont="1" applyBorder="1" applyAlignment="1">
      <alignment horizontal="center" vertical="center"/>
    </xf>
    <xf numFmtId="182" fontId="5" fillId="0" borderId="12" xfId="1" applyNumberFormat="1" applyFont="1" applyBorder="1" applyAlignment="1">
      <alignment horizontal="center" vertical="center"/>
    </xf>
    <xf numFmtId="182" fontId="5" fillId="0" borderId="0" xfId="1" applyNumberFormat="1" applyFont="1" applyAlignment="1">
      <alignment horizontal="center" vertical="center"/>
    </xf>
    <xf numFmtId="182" fontId="5" fillId="0" borderId="74" xfId="1" applyNumberFormat="1" applyFont="1" applyBorder="1" applyAlignment="1">
      <alignment horizontal="center" vertical="center"/>
    </xf>
    <xf numFmtId="0" fontId="5" fillId="5" borderId="0" xfId="0" applyFont="1" applyFill="1" applyAlignment="1">
      <alignment horizontal="distributed" vertical="center"/>
    </xf>
    <xf numFmtId="0" fontId="5" fillId="5" borderId="40" xfId="0" applyFont="1" applyFill="1" applyBorder="1" applyAlignment="1">
      <alignment horizontal="distributed" vertical="center"/>
    </xf>
    <xf numFmtId="38" fontId="5" fillId="5" borderId="5" xfId="1" applyFont="1" applyFill="1" applyBorder="1" applyAlignment="1">
      <alignment horizontal="right" vertical="center"/>
    </xf>
    <xf numFmtId="38" fontId="8" fillId="0" borderId="75" xfId="1" applyFont="1" applyBorder="1" applyAlignment="1">
      <alignment horizontal="center" vertical="center" wrapText="1"/>
    </xf>
    <xf numFmtId="38" fontId="8" fillId="0" borderId="76" xfId="1" applyFont="1" applyBorder="1" applyAlignment="1">
      <alignment horizontal="center" vertical="center" wrapText="1"/>
    </xf>
    <xf numFmtId="38" fontId="8" fillId="0" borderId="21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 wrapText="1"/>
    </xf>
    <xf numFmtId="38" fontId="5" fillId="5" borderId="32" xfId="1" applyFont="1" applyFill="1" applyBorder="1" applyAlignment="1">
      <alignment horizontal="right" vertical="center"/>
    </xf>
    <xf numFmtId="38" fontId="5" fillId="5" borderId="27" xfId="1" applyFont="1" applyFill="1" applyBorder="1" applyAlignment="1">
      <alignment horizontal="right" vertical="center"/>
    </xf>
    <xf numFmtId="0" fontId="8" fillId="0" borderId="98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38" fontId="8" fillId="0" borderId="60" xfId="1" applyFont="1" applyBorder="1" applyAlignment="1">
      <alignment horizontal="center" vertical="center" wrapText="1"/>
    </xf>
    <xf numFmtId="38" fontId="8" fillId="0" borderId="61" xfId="1" applyFont="1" applyBorder="1" applyAlignment="1">
      <alignment horizontal="center" vertical="center" wrapText="1"/>
    </xf>
    <xf numFmtId="38" fontId="18" fillId="0" borderId="31" xfId="1" applyFont="1" applyBorder="1" applyAlignment="1">
      <alignment horizontal="right" vertical="top"/>
    </xf>
    <xf numFmtId="0" fontId="5" fillId="0" borderId="12" xfId="1" applyNumberFormat="1" applyFont="1" applyBorder="1" applyAlignment="1">
      <alignment horizontal="right" vertical="center"/>
    </xf>
    <xf numFmtId="0" fontId="5" fillId="0" borderId="0" xfId="1" applyNumberFormat="1" applyFont="1" applyAlignment="1">
      <alignment horizontal="right" vertical="center"/>
    </xf>
    <xf numFmtId="0" fontId="5" fillId="0" borderId="74" xfId="1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38" fontId="8" fillId="0" borderId="23" xfId="1" applyFont="1" applyBorder="1" applyAlignment="1">
      <alignment horizontal="center" vertical="center" wrapText="1"/>
    </xf>
    <xf numFmtId="38" fontId="8" fillId="0" borderId="3" xfId="1" applyFont="1" applyBorder="1" applyAlignment="1">
      <alignment horizontal="center" vertical="center" wrapText="1"/>
    </xf>
    <xf numFmtId="38" fontId="5" fillId="0" borderId="32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18" fillId="0" borderId="15" xfId="0" applyFont="1" applyBorder="1" applyAlignment="1">
      <alignment horizontal="distributed" vertical="top"/>
    </xf>
    <xf numFmtId="0" fontId="18" fillId="0" borderId="39" xfId="0" applyFont="1" applyBorder="1" applyAlignment="1">
      <alignment horizontal="distributed" vertical="top"/>
    </xf>
    <xf numFmtId="38" fontId="18" fillId="0" borderId="16" xfId="0" applyNumberFormat="1" applyFont="1" applyBorder="1" applyAlignment="1">
      <alignment horizontal="right" vertical="top"/>
    </xf>
    <xf numFmtId="38" fontId="18" fillId="0" borderId="15" xfId="0" applyNumberFormat="1" applyFont="1" applyBorder="1" applyAlignment="1">
      <alignment horizontal="right" vertical="top"/>
    </xf>
    <xf numFmtId="38" fontId="18" fillId="0" borderId="17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5" fillId="0" borderId="12" xfId="1" applyFont="1" applyBorder="1" applyAlignment="1">
      <alignment vertical="center" shrinkToFit="1"/>
    </xf>
    <xf numFmtId="38" fontId="5" fillId="0" borderId="0" xfId="1" applyFont="1" applyAlignment="1">
      <alignment vertical="center" shrinkToFit="1"/>
    </xf>
    <xf numFmtId="38" fontId="5" fillId="0" borderId="74" xfId="1" applyFont="1" applyBorder="1" applyAlignment="1">
      <alignment vertical="center" shrinkToFit="1"/>
    </xf>
    <xf numFmtId="38" fontId="5" fillId="0" borderId="32" xfId="1" applyFont="1" applyBorder="1" applyAlignment="1">
      <alignment horizontal="right" vertical="center" shrinkToFit="1"/>
    </xf>
    <xf numFmtId="38" fontId="5" fillId="0" borderId="27" xfId="1" applyFont="1" applyBorder="1" applyAlignment="1">
      <alignment horizontal="right" vertical="center" shrinkToFit="1"/>
    </xf>
    <xf numFmtId="38" fontId="5" fillId="0" borderId="5" xfId="0" applyNumberFormat="1" applyFont="1" applyBorder="1" applyAlignment="1">
      <alignment horizontal="right" vertical="center" shrinkToFit="1"/>
    </xf>
    <xf numFmtId="38" fontId="5" fillId="0" borderId="0" xfId="0" applyNumberFormat="1" applyFont="1" applyAlignment="1">
      <alignment horizontal="right" vertical="center" shrinkToFit="1"/>
    </xf>
    <xf numFmtId="38" fontId="5" fillId="0" borderId="74" xfId="0" applyNumberFormat="1" applyFont="1" applyBorder="1" applyAlignment="1">
      <alignment horizontal="right" vertical="center" shrinkToFit="1"/>
    </xf>
    <xf numFmtId="38" fontId="5" fillId="0" borderId="5" xfId="1" applyFont="1" applyBorder="1" applyAlignment="1">
      <alignment horizontal="center" vertical="center"/>
    </xf>
    <xf numFmtId="38" fontId="5" fillId="0" borderId="5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38" fontId="5" fillId="0" borderId="74" xfId="0" applyNumberFormat="1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74" xfId="0" applyFont="1" applyBorder="1">
      <alignment vertical="center"/>
    </xf>
    <xf numFmtId="38" fontId="4" fillId="0" borderId="12" xfId="1" applyFont="1" applyBorder="1">
      <alignment vertical="center"/>
    </xf>
    <xf numFmtId="38" fontId="4" fillId="0" borderId="0" xfId="1" applyFont="1">
      <alignment vertical="center"/>
    </xf>
    <xf numFmtId="38" fontId="4" fillId="0" borderId="74" xfId="1" applyFont="1" applyBorder="1">
      <alignment vertical="center"/>
    </xf>
    <xf numFmtId="182" fontId="5" fillId="0" borderId="2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top"/>
    </xf>
    <xf numFmtId="38" fontId="10" fillId="0" borderId="24" xfId="1" applyFont="1" applyBorder="1" applyAlignment="1">
      <alignment horizontal="center" vertical="center" wrapText="1"/>
    </xf>
    <xf numFmtId="38" fontId="10" fillId="0" borderId="25" xfId="1" applyFont="1" applyBorder="1" applyAlignment="1">
      <alignment horizontal="center" vertical="center" wrapText="1"/>
    </xf>
    <xf numFmtId="38" fontId="10" fillId="0" borderId="19" xfId="1" applyFont="1" applyBorder="1" applyAlignment="1">
      <alignment horizontal="center" vertical="center" wrapText="1"/>
    </xf>
    <xf numFmtId="38" fontId="10" fillId="0" borderId="23" xfId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38" fontId="6" fillId="0" borderId="4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82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 wrapText="1"/>
    </xf>
    <xf numFmtId="38" fontId="6" fillId="0" borderId="2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5" borderId="0" xfId="0" applyFont="1" applyFill="1" applyAlignment="1">
      <alignment horizontal="distributed" vertical="center" indent="2"/>
    </xf>
    <xf numFmtId="0" fontId="9" fillId="5" borderId="40" xfId="0" applyFont="1" applyFill="1" applyBorder="1" applyAlignment="1">
      <alignment horizontal="distributed" vertical="center" indent="2"/>
    </xf>
    <xf numFmtId="38" fontId="9" fillId="5" borderId="32" xfId="1" applyFont="1" applyFill="1" applyBorder="1" applyAlignment="1">
      <alignment horizontal="right" vertical="center"/>
    </xf>
    <xf numFmtId="38" fontId="9" fillId="5" borderId="74" xfId="1" applyFont="1" applyFill="1" applyBorder="1" applyAlignment="1">
      <alignment horizontal="right" vertical="center"/>
    </xf>
    <xf numFmtId="38" fontId="9" fillId="5" borderId="27" xfId="1" applyFont="1" applyFill="1" applyBorder="1" applyAlignment="1">
      <alignment horizontal="right" vertical="center"/>
    </xf>
    <xf numFmtId="38" fontId="9" fillId="5" borderId="12" xfId="1" applyFont="1" applyFill="1" applyBorder="1" applyAlignment="1">
      <alignment horizontal="right" vertical="center"/>
    </xf>
    <xf numFmtId="0" fontId="9" fillId="0" borderId="0" xfId="0" applyFont="1" applyAlignment="1">
      <alignment horizontal="distributed" vertical="center" indent="2"/>
    </xf>
    <xf numFmtId="0" fontId="9" fillId="0" borderId="40" xfId="0" applyFont="1" applyBorder="1" applyAlignment="1">
      <alignment horizontal="distributed" vertical="center" indent="2"/>
    </xf>
    <xf numFmtId="38" fontId="9" fillId="0" borderId="27" xfId="1" applyFont="1" applyBorder="1" applyAlignment="1">
      <alignment horizontal="right" vertical="center" shrinkToFit="1"/>
    </xf>
    <xf numFmtId="38" fontId="9" fillId="0" borderId="0" xfId="1" applyFont="1" applyAlignment="1">
      <alignment horizontal="center" vertical="center"/>
    </xf>
    <xf numFmtId="0" fontId="9" fillId="0" borderId="15" xfId="0" applyFont="1" applyBorder="1" applyAlignment="1">
      <alignment horizontal="distributed" vertical="center" indent="2"/>
    </xf>
    <xf numFmtId="0" fontId="9" fillId="0" borderId="39" xfId="0" applyFont="1" applyBorder="1" applyAlignment="1">
      <alignment horizontal="distributed" vertical="center" indent="2"/>
    </xf>
    <xf numFmtId="0" fontId="5" fillId="0" borderId="0" xfId="0" applyFont="1" applyAlignment="1">
      <alignment horizontal="distributed" vertical="center" indent="2"/>
    </xf>
    <xf numFmtId="0" fontId="5" fillId="0" borderId="40" xfId="0" applyFont="1" applyBorder="1" applyAlignment="1">
      <alignment horizontal="distributed" vertical="center" indent="2"/>
    </xf>
    <xf numFmtId="0" fontId="9" fillId="0" borderId="1" xfId="0" applyFont="1" applyFill="1" applyBorder="1" applyAlignment="1">
      <alignment horizontal="distributed" vertical="center" indent="2"/>
    </xf>
    <xf numFmtId="0" fontId="9" fillId="0" borderId="66" xfId="0" applyFont="1" applyFill="1" applyBorder="1" applyAlignment="1">
      <alignment horizontal="distributed" vertical="center" indent="2"/>
    </xf>
    <xf numFmtId="38" fontId="9" fillId="0" borderId="33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8" xfId="1" applyNumberFormat="1" applyFont="1" applyFill="1" applyBorder="1" applyAlignment="1">
      <alignment horizontal="right" vertical="center"/>
    </xf>
    <xf numFmtId="38" fontId="9" fillId="0" borderId="13" xfId="1" applyNumberFormat="1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9" fillId="0" borderId="126" xfId="0" applyFont="1" applyBorder="1" applyAlignment="1">
      <alignment horizontal="distributed" vertical="center" indent="2"/>
    </xf>
    <xf numFmtId="0" fontId="9" fillId="0" borderId="127" xfId="0" applyFont="1" applyBorder="1" applyAlignment="1">
      <alignment horizontal="distributed" vertical="center" indent="2"/>
    </xf>
    <xf numFmtId="0" fontId="6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74" xfId="1" applyNumberFormat="1" applyFont="1" applyFill="1" applyBorder="1" applyAlignment="1">
      <alignment horizontal="right" vertical="center"/>
    </xf>
    <xf numFmtId="176" fontId="26" fillId="0" borderId="12" xfId="1" applyNumberFormat="1" applyFont="1" applyFill="1" applyBorder="1" applyAlignment="1">
      <alignment horizontal="right" vertical="center"/>
    </xf>
    <xf numFmtId="176" fontId="26" fillId="0" borderId="0" xfId="1" applyNumberFormat="1" applyFont="1" applyFill="1" applyBorder="1" applyAlignment="1">
      <alignment horizontal="right" vertical="center"/>
    </xf>
    <xf numFmtId="176" fontId="26" fillId="0" borderId="74" xfId="1" applyNumberFormat="1" applyFont="1" applyFill="1" applyBorder="1" applyAlignment="1">
      <alignment horizontal="right" vertical="center"/>
    </xf>
    <xf numFmtId="186" fontId="26" fillId="0" borderId="12" xfId="1" applyNumberFormat="1" applyFont="1" applyFill="1" applyBorder="1" applyAlignment="1">
      <alignment horizontal="right" vertical="center"/>
    </xf>
    <xf numFmtId="186" fontId="26" fillId="0" borderId="0" xfId="1" applyNumberFormat="1" applyFont="1" applyFill="1" applyBorder="1" applyAlignment="1">
      <alignment horizontal="right" vertical="center"/>
    </xf>
    <xf numFmtId="186" fontId="26" fillId="0" borderId="74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0" fontId="5" fillId="0" borderId="40" xfId="0" applyFont="1" applyBorder="1" applyAlignment="1">
      <alignment horizontal="distributed" vertical="center" indent="1"/>
    </xf>
    <xf numFmtId="38" fontId="5" fillId="0" borderId="12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38" fontId="5" fillId="0" borderId="74" xfId="1" applyFont="1" applyFill="1" applyBorder="1" applyAlignment="1">
      <alignment horizontal="right" vertical="center"/>
    </xf>
    <xf numFmtId="182" fontId="5" fillId="0" borderId="12" xfId="1" applyNumberFormat="1" applyFont="1" applyFill="1" applyBorder="1" applyAlignment="1">
      <alignment horizontal="right" vertical="center"/>
    </xf>
    <xf numFmtId="182" fontId="5" fillId="0" borderId="0" xfId="1" applyNumberFormat="1" applyFont="1" applyFill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5" fillId="0" borderId="74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86" fontId="5" fillId="0" borderId="12" xfId="1" applyNumberFormat="1" applyFont="1" applyBorder="1" applyAlignment="1">
      <alignment horizontal="right" vertical="center"/>
    </xf>
    <xf numFmtId="186" fontId="5" fillId="0" borderId="0" xfId="1" applyNumberFormat="1" applyFont="1" applyBorder="1" applyAlignment="1">
      <alignment horizontal="right" vertical="center"/>
    </xf>
    <xf numFmtId="186" fontId="5" fillId="0" borderId="74" xfId="1" applyNumberFormat="1" applyFont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top"/>
    </xf>
    <xf numFmtId="0" fontId="18" fillId="0" borderId="39" xfId="0" applyFont="1" applyFill="1" applyBorder="1" applyAlignment="1">
      <alignment horizontal="right" vertical="top"/>
    </xf>
    <xf numFmtId="176" fontId="18" fillId="0" borderId="31" xfId="0" applyNumberFormat="1" applyFont="1" applyFill="1" applyBorder="1" applyAlignment="1">
      <alignment horizontal="right" vertical="top"/>
    </xf>
    <xf numFmtId="176" fontId="18" fillId="0" borderId="26" xfId="0" applyNumberFormat="1" applyFont="1" applyFill="1" applyBorder="1" applyAlignment="1">
      <alignment horizontal="right" vertical="top"/>
    </xf>
    <xf numFmtId="176" fontId="18" fillId="0" borderId="18" xfId="0" applyNumberFormat="1" applyFont="1" applyFill="1" applyBorder="1" applyAlignment="1">
      <alignment horizontal="right" vertical="top"/>
    </xf>
    <xf numFmtId="0" fontId="18" fillId="0" borderId="17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 vertical="center"/>
    </xf>
    <xf numFmtId="38" fontId="9" fillId="0" borderId="13" xfId="1" applyFont="1" applyFill="1" applyBorder="1" applyAlignment="1">
      <alignment horizontal="right" vertical="center"/>
    </xf>
    <xf numFmtId="38" fontId="26" fillId="0" borderId="13" xfId="1" applyFont="1" applyFill="1" applyBorder="1" applyAlignment="1">
      <alignment horizontal="right" vertical="center"/>
    </xf>
    <xf numFmtId="38" fontId="26" fillId="0" borderId="1" xfId="1" applyFont="1" applyFill="1" applyBorder="1" applyAlignment="1">
      <alignment horizontal="right" vertical="center"/>
    </xf>
    <xf numFmtId="38" fontId="26" fillId="0" borderId="14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2" fontId="5" fillId="0" borderId="12" xfId="1" applyNumberFormat="1" applyFont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right" vertical="top"/>
    </xf>
    <xf numFmtId="0" fontId="5" fillId="0" borderId="127" xfId="0" applyFont="1" applyBorder="1" applyAlignment="1">
      <alignment horizontal="distributed" vertical="center" indent="1"/>
    </xf>
    <xf numFmtId="38" fontId="5" fillId="0" borderId="136" xfId="1" applyFont="1" applyFill="1" applyBorder="1" applyAlignment="1">
      <alignment horizontal="right" vertical="center"/>
    </xf>
    <xf numFmtId="38" fontId="5" fillId="0" borderId="126" xfId="1" applyFont="1" applyFill="1" applyBorder="1" applyAlignment="1">
      <alignment horizontal="right" vertical="center"/>
    </xf>
    <xf numFmtId="38" fontId="5" fillId="0" borderId="137" xfId="1" applyFont="1" applyFill="1" applyBorder="1" applyAlignment="1">
      <alignment horizontal="right" vertical="center"/>
    </xf>
    <xf numFmtId="182" fontId="5" fillId="0" borderId="136" xfId="1" applyNumberFormat="1" applyFont="1" applyFill="1" applyBorder="1" applyAlignment="1">
      <alignment horizontal="right" vertical="center"/>
    </xf>
    <xf numFmtId="182" fontId="5" fillId="0" borderId="126" xfId="1" applyNumberFormat="1" applyFont="1" applyFill="1" applyBorder="1" applyAlignment="1">
      <alignment horizontal="right" vertical="center"/>
    </xf>
    <xf numFmtId="176" fontId="5" fillId="0" borderId="133" xfId="1" applyNumberFormat="1" applyFont="1" applyFill="1" applyBorder="1" applyAlignment="1">
      <alignment horizontal="right" vertical="center"/>
    </xf>
    <xf numFmtId="176" fontId="5" fillId="0" borderId="126" xfId="1" applyNumberFormat="1" applyFont="1" applyFill="1" applyBorder="1" applyAlignment="1">
      <alignment horizontal="right" vertical="center"/>
    </xf>
    <xf numFmtId="176" fontId="5" fillId="0" borderId="137" xfId="1" applyNumberFormat="1" applyFont="1" applyFill="1" applyBorder="1" applyAlignment="1">
      <alignment horizontal="right" vertical="center"/>
    </xf>
    <xf numFmtId="176" fontId="26" fillId="0" borderId="136" xfId="1" applyNumberFormat="1" applyFont="1" applyFill="1" applyBorder="1" applyAlignment="1">
      <alignment horizontal="right" vertical="center"/>
    </xf>
    <xf numFmtId="176" fontId="26" fillId="0" borderId="126" xfId="1" applyNumberFormat="1" applyFont="1" applyFill="1" applyBorder="1" applyAlignment="1">
      <alignment horizontal="right" vertical="center"/>
    </xf>
    <xf numFmtId="176" fontId="26" fillId="0" borderId="137" xfId="1" applyNumberFormat="1" applyFont="1" applyFill="1" applyBorder="1" applyAlignment="1">
      <alignment horizontal="right" vertical="center"/>
    </xf>
    <xf numFmtId="186" fontId="26" fillId="0" borderId="136" xfId="1" applyNumberFormat="1" applyFont="1" applyFill="1" applyBorder="1" applyAlignment="1">
      <alignment horizontal="right" vertical="center"/>
    </xf>
    <xf numFmtId="186" fontId="26" fillId="0" borderId="126" xfId="1" applyNumberFormat="1" applyFont="1" applyFill="1" applyBorder="1" applyAlignment="1">
      <alignment horizontal="right" vertical="center"/>
    </xf>
    <xf numFmtId="186" fontId="26" fillId="0" borderId="137" xfId="1" applyNumberFormat="1" applyFont="1" applyFill="1" applyBorder="1" applyAlignment="1">
      <alignment horizontal="right" vertical="center"/>
    </xf>
    <xf numFmtId="176" fontId="5" fillId="0" borderId="136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Alignment="1">
      <alignment horizontal="right" vertical="center"/>
    </xf>
    <xf numFmtId="179" fontId="5" fillId="0" borderId="74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8" fontId="5" fillId="0" borderId="12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74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76" fontId="26" fillId="0" borderId="12" xfId="1" applyNumberFormat="1" applyFont="1" applyBorder="1" applyAlignment="1">
      <alignment horizontal="right" vertical="center"/>
    </xf>
    <xf numFmtId="176" fontId="26" fillId="0" borderId="0" xfId="1" applyNumberFormat="1" applyFont="1" applyBorder="1" applyAlignment="1">
      <alignment horizontal="right" vertical="center"/>
    </xf>
    <xf numFmtId="176" fontId="26" fillId="0" borderId="74" xfId="1" applyNumberFormat="1" applyFont="1" applyBorder="1" applyAlignment="1">
      <alignment horizontal="right" vertical="center"/>
    </xf>
    <xf numFmtId="186" fontId="26" fillId="0" borderId="12" xfId="1" applyNumberFormat="1" applyFont="1" applyBorder="1" applyAlignment="1">
      <alignment horizontal="right" vertical="center"/>
    </xf>
    <xf numFmtId="186" fontId="26" fillId="0" borderId="0" xfId="1" applyNumberFormat="1" applyFont="1" applyBorder="1" applyAlignment="1">
      <alignment horizontal="right" vertical="center"/>
    </xf>
    <xf numFmtId="186" fontId="26" fillId="0" borderId="74" xfId="1" applyNumberFormat="1" applyFont="1" applyBorder="1" applyAlignment="1">
      <alignment horizontal="right" vertical="center"/>
    </xf>
    <xf numFmtId="176" fontId="9" fillId="0" borderId="33" xfId="1" applyNumberFormat="1" applyFont="1" applyFill="1" applyBorder="1" applyAlignment="1">
      <alignment horizontal="right" vertical="center"/>
    </xf>
    <xf numFmtId="176" fontId="9" fillId="0" borderId="28" xfId="1" applyNumberFormat="1" applyFont="1" applyFill="1" applyBorder="1" applyAlignment="1">
      <alignment horizontal="right" vertical="center"/>
    </xf>
    <xf numFmtId="176" fontId="9" fillId="0" borderId="13" xfId="1" applyNumberFormat="1" applyFont="1" applyFill="1" applyBorder="1" applyAlignment="1">
      <alignment horizontal="right" vertical="center"/>
    </xf>
    <xf numFmtId="186" fontId="26" fillId="0" borderId="13" xfId="1" applyNumberFormat="1" applyFont="1" applyFill="1" applyBorder="1" applyAlignment="1">
      <alignment horizontal="right" vertical="center"/>
    </xf>
    <xf numFmtId="186" fontId="26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82" fontId="9" fillId="0" borderId="28" xfId="1" applyNumberFormat="1" applyFont="1" applyFill="1" applyBorder="1" applyAlignment="1">
      <alignment horizontal="right" vertical="center"/>
    </xf>
    <xf numFmtId="182" fontId="9" fillId="0" borderId="13" xfId="1" applyNumberFormat="1" applyFont="1" applyFill="1" applyBorder="1" applyAlignment="1">
      <alignment horizontal="right" vertical="center"/>
    </xf>
    <xf numFmtId="180" fontId="15" fillId="0" borderId="27" xfId="0" applyNumberFormat="1" applyFont="1" applyFill="1" applyBorder="1" applyAlignment="1">
      <alignment vertical="center"/>
    </xf>
    <xf numFmtId="180" fontId="15" fillId="0" borderId="12" xfId="0" applyNumberFormat="1" applyFont="1" applyFill="1" applyBorder="1" applyAlignment="1">
      <alignment vertical="center"/>
    </xf>
    <xf numFmtId="0" fontId="21" fillId="0" borderId="32" xfId="0" applyFont="1" applyBorder="1" applyAlignment="1">
      <alignment horizontal="right" vertical="top"/>
    </xf>
    <xf numFmtId="0" fontId="21" fillId="0" borderId="27" xfId="0" applyFont="1" applyBorder="1" applyAlignment="1">
      <alignment horizontal="right" vertical="top"/>
    </xf>
    <xf numFmtId="180" fontId="15" fillId="0" borderId="32" xfId="0" applyNumberFormat="1" applyFont="1" applyFill="1" applyBorder="1" applyAlignment="1">
      <alignment vertical="center"/>
    </xf>
    <xf numFmtId="186" fontId="15" fillId="0" borderId="32" xfId="0" applyNumberFormat="1" applyFont="1" applyBorder="1" applyAlignment="1">
      <alignment horizontal="right" vertical="center"/>
    </xf>
    <xf numFmtId="186" fontId="15" fillId="0" borderId="27" xfId="0" applyNumberFormat="1" applyFont="1" applyBorder="1" applyAlignment="1">
      <alignment horizontal="right" vertical="center"/>
    </xf>
    <xf numFmtId="0" fontId="30" fillId="0" borderId="28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0" fontId="15" fillId="0" borderId="12" xfId="0" applyNumberFormat="1" applyFont="1" applyFill="1" applyBorder="1" applyAlignment="1">
      <alignment horizontal="right" vertical="center"/>
    </xf>
    <xf numFmtId="58" fontId="13" fillId="0" borderId="35" xfId="0" applyNumberFormat="1" applyFont="1" applyBorder="1" applyAlignment="1">
      <alignment horizontal="center" vertical="center" wrapText="1"/>
    </xf>
    <xf numFmtId="58" fontId="13" fillId="0" borderId="36" xfId="0" applyNumberFormat="1" applyFont="1" applyBorder="1" applyAlignment="1">
      <alignment horizontal="center" vertical="center" wrapText="1"/>
    </xf>
    <xf numFmtId="180" fontId="15" fillId="0" borderId="134" xfId="0" applyNumberFormat="1" applyFont="1" applyFill="1" applyBorder="1" applyAlignment="1">
      <alignment vertical="center"/>
    </xf>
    <xf numFmtId="180" fontId="15" fillId="0" borderId="138" xfId="0" applyNumberFormat="1" applyFont="1" applyFill="1" applyBorder="1" applyAlignment="1">
      <alignment vertical="center"/>
    </xf>
    <xf numFmtId="180" fontId="15" fillId="0" borderId="138" xfId="0" applyNumberFormat="1" applyFont="1" applyFill="1" applyBorder="1" applyAlignment="1">
      <alignment horizontal="right" vertical="center"/>
    </xf>
    <xf numFmtId="180" fontId="15" fillId="0" borderId="74" xfId="0" applyNumberFormat="1" applyFont="1" applyBorder="1" applyAlignment="1">
      <alignment vertical="center" wrapText="1"/>
    </xf>
    <xf numFmtId="180" fontId="15" fillId="0" borderId="27" xfId="0" applyNumberFormat="1" applyFont="1" applyBorder="1" applyAlignment="1">
      <alignment vertical="center" wrapText="1"/>
    </xf>
    <xf numFmtId="180" fontId="15" fillId="0" borderId="27" xfId="0" applyNumberFormat="1" applyFont="1" applyBorder="1" applyAlignment="1">
      <alignment horizontal="right" vertical="center" wrapText="1"/>
    </xf>
    <xf numFmtId="180" fontId="15" fillId="0" borderId="27" xfId="0" applyNumberFormat="1" applyFont="1" applyBorder="1">
      <alignment vertical="center"/>
    </xf>
    <xf numFmtId="186" fontId="15" fillId="0" borderId="32" xfId="0" applyNumberFormat="1" applyFont="1" applyBorder="1">
      <alignment vertical="center"/>
    </xf>
    <xf numFmtId="186" fontId="15" fillId="0" borderId="27" xfId="0" applyNumberFormat="1" applyFont="1" applyBorder="1">
      <alignment vertical="center"/>
    </xf>
    <xf numFmtId="186" fontId="15" fillId="0" borderId="12" xfId="0" applyNumberFormat="1" applyFont="1" applyBorder="1" applyAlignment="1">
      <alignment horizontal="right" vertical="center"/>
    </xf>
    <xf numFmtId="186" fontId="15" fillId="0" borderId="74" xfId="0" applyNumberFormat="1" applyFont="1" applyBorder="1" applyAlignment="1">
      <alignment horizontal="right" vertical="center"/>
    </xf>
    <xf numFmtId="186" fontId="15" fillId="0" borderId="12" xfId="0" applyNumberFormat="1" applyFont="1" applyBorder="1">
      <alignment vertical="center"/>
    </xf>
    <xf numFmtId="186" fontId="15" fillId="0" borderId="74" xfId="0" applyNumberFormat="1" applyFont="1" applyBorder="1">
      <alignment vertical="center"/>
    </xf>
    <xf numFmtId="0" fontId="11" fillId="0" borderId="86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 wrapText="1" shrinkToFit="1"/>
    </xf>
    <xf numFmtId="0" fontId="42" fillId="0" borderId="19" xfId="0" applyFont="1" applyBorder="1" applyAlignment="1">
      <alignment horizontal="center" vertical="center" wrapText="1" shrinkToFit="1"/>
    </xf>
    <xf numFmtId="0" fontId="42" fillId="0" borderId="25" xfId="0" applyFont="1" applyBorder="1" applyAlignment="1">
      <alignment horizontal="center" vertical="center" wrapText="1" shrinkToFit="1"/>
    </xf>
    <xf numFmtId="0" fontId="42" fillId="0" borderId="23" xfId="0" applyFont="1" applyBorder="1" applyAlignment="1">
      <alignment horizontal="center" vertical="center" wrapText="1" shrinkToFit="1"/>
    </xf>
    <xf numFmtId="180" fontId="15" fillId="0" borderId="5" xfId="0" applyNumberFormat="1" applyFont="1" applyBorder="1">
      <alignment vertical="center"/>
    </xf>
    <xf numFmtId="180" fontId="15" fillId="0" borderId="0" xfId="0" applyNumberFormat="1" applyFont="1">
      <alignment vertical="center"/>
    </xf>
    <xf numFmtId="180" fontId="15" fillId="0" borderId="74" xfId="0" applyNumberFormat="1" applyFont="1" applyBorder="1">
      <alignment vertical="center"/>
    </xf>
    <xf numFmtId="180" fontId="15" fillId="0" borderId="12" xfId="0" applyNumberFormat="1" applyFont="1" applyBorder="1" applyAlignment="1">
      <alignment horizontal="right" vertical="center"/>
    </xf>
    <xf numFmtId="180" fontId="15" fillId="0" borderId="0" xfId="0" applyNumberFormat="1" applyFont="1" applyAlignment="1">
      <alignment horizontal="right" vertical="center"/>
    </xf>
    <xf numFmtId="180" fontId="15" fillId="0" borderId="74" xfId="0" applyNumberFormat="1" applyFont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 shrinkToFit="1"/>
    </xf>
    <xf numFmtId="0" fontId="42" fillId="0" borderId="8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74" xfId="0" applyFont="1" applyBorder="1" applyAlignment="1">
      <alignment horizontal="right" vertical="center"/>
    </xf>
    <xf numFmtId="180" fontId="15" fillId="0" borderId="12" xfId="0" applyNumberFormat="1" applyFont="1" applyBorder="1">
      <alignment vertical="center"/>
    </xf>
    <xf numFmtId="180" fontId="15" fillId="0" borderId="133" xfId="0" applyNumberFormat="1" applyFont="1" applyBorder="1">
      <alignment vertical="center"/>
    </xf>
    <xf numFmtId="180" fontId="15" fillId="0" borderId="126" xfId="0" applyNumberFormat="1" applyFont="1" applyBorder="1">
      <alignment vertical="center"/>
    </xf>
    <xf numFmtId="180" fontId="15" fillId="0" borderId="137" xfId="0" applyNumberFormat="1" applyFont="1" applyBorder="1">
      <alignment vertical="center"/>
    </xf>
    <xf numFmtId="180" fontId="15" fillId="0" borderId="136" xfId="0" applyNumberFormat="1" applyFont="1" applyBorder="1" applyAlignment="1">
      <alignment vertical="center" wrapText="1"/>
    </xf>
    <xf numFmtId="180" fontId="15" fillId="0" borderId="126" xfId="0" applyNumberFormat="1" applyFont="1" applyBorder="1" applyAlignment="1">
      <alignment vertical="center" wrapText="1"/>
    </xf>
    <xf numFmtId="180" fontId="15" fillId="0" borderId="137" xfId="0" applyNumberFormat="1" applyFont="1" applyBorder="1" applyAlignment="1">
      <alignment vertical="center" wrapText="1"/>
    </xf>
    <xf numFmtId="180" fontId="15" fillId="0" borderId="136" xfId="0" applyNumberFormat="1" applyFont="1" applyBorder="1" applyAlignment="1">
      <alignment horizontal="right" vertical="center" wrapText="1"/>
    </xf>
    <xf numFmtId="180" fontId="15" fillId="0" borderId="126" xfId="0" applyNumberFormat="1" applyFont="1" applyBorder="1" applyAlignment="1">
      <alignment horizontal="right" vertical="center" wrapText="1"/>
    </xf>
    <xf numFmtId="180" fontId="15" fillId="0" borderId="13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0" fontId="15" fillId="0" borderId="74" xfId="0" applyNumberFormat="1" applyFont="1" applyBorder="1" applyAlignment="1">
      <alignment horizontal="right" vertical="center" wrapText="1"/>
    </xf>
    <xf numFmtId="180" fontId="15" fillId="0" borderId="28" xfId="0" applyNumberFormat="1" applyFont="1" applyBorder="1" applyAlignment="1">
      <alignment horizontal="right" vertical="center"/>
    </xf>
    <xf numFmtId="180" fontId="15" fillId="0" borderId="13" xfId="0" applyNumberFormat="1" applyFont="1" applyBorder="1" applyAlignment="1">
      <alignment horizontal="right" vertical="center"/>
    </xf>
    <xf numFmtId="0" fontId="26" fillId="0" borderId="0" xfId="0" applyFont="1" applyAlignment="1">
      <alignment horizontal="right" vertical="center" shrinkToFit="1"/>
    </xf>
    <xf numFmtId="180" fontId="15" fillId="0" borderId="27" xfId="0" applyNumberFormat="1" applyFont="1" applyFill="1" applyBorder="1" applyAlignment="1">
      <alignment horizontal="right" vertical="center" wrapText="1"/>
    </xf>
    <xf numFmtId="186" fontId="15" fillId="0" borderId="134" xfId="0" applyNumberFormat="1" applyFont="1" applyBorder="1">
      <alignment vertical="center"/>
    </xf>
    <xf numFmtId="186" fontId="15" fillId="0" borderId="138" xfId="0" applyNumberFormat="1" applyFont="1" applyBorder="1">
      <alignment vertical="center"/>
    </xf>
    <xf numFmtId="186" fontId="15" fillId="0" borderId="138" xfId="0" applyNumberFormat="1" applyFont="1" applyBorder="1" applyAlignment="1">
      <alignment horizontal="right" vertical="center"/>
    </xf>
    <xf numFmtId="180" fontId="15" fillId="0" borderId="12" xfId="0" applyNumberFormat="1" applyFont="1" applyBorder="1" applyAlignment="1">
      <alignment horizontal="right" vertical="center" wrapText="1"/>
    </xf>
    <xf numFmtId="180" fontId="15" fillId="0" borderId="0" xfId="0" applyNumberFormat="1" applyFont="1" applyAlignment="1">
      <alignment horizontal="right" vertical="center" wrapText="1"/>
    </xf>
    <xf numFmtId="180" fontId="15" fillId="0" borderId="7" xfId="0" applyNumberFormat="1" applyFont="1" applyBorder="1">
      <alignment vertical="center"/>
    </xf>
    <xf numFmtId="180" fontId="15" fillId="0" borderId="1" xfId="0" applyNumberFormat="1" applyFont="1" applyBorder="1">
      <alignment vertical="center"/>
    </xf>
    <xf numFmtId="180" fontId="15" fillId="0" borderId="14" xfId="0" applyNumberFormat="1" applyFont="1" applyBorder="1">
      <alignment vertical="center"/>
    </xf>
    <xf numFmtId="180" fontId="15" fillId="0" borderId="14" xfId="0" applyNumberFormat="1" applyFont="1" applyBorder="1" applyAlignment="1">
      <alignment vertical="center" wrapText="1"/>
    </xf>
    <xf numFmtId="180" fontId="15" fillId="0" borderId="28" xfId="0" applyNumberFormat="1" applyFont="1" applyBorder="1" applyAlignment="1">
      <alignment vertical="center" wrapText="1"/>
    </xf>
    <xf numFmtId="180" fontId="15" fillId="0" borderId="28" xfId="0" applyNumberFormat="1" applyFont="1" applyBorder="1" applyAlignment="1">
      <alignment horizontal="right" vertical="center" wrapText="1"/>
    </xf>
    <xf numFmtId="180" fontId="15" fillId="0" borderId="28" xfId="0" applyNumberFormat="1" applyFont="1" applyBorder="1">
      <alignment vertical="center"/>
    </xf>
    <xf numFmtId="180" fontId="15" fillId="0" borderId="12" xfId="0" applyNumberFormat="1" applyFont="1" applyBorder="1" applyAlignment="1">
      <alignment vertical="center" wrapText="1"/>
    </xf>
    <xf numFmtId="180" fontId="15" fillId="0" borderId="0" xfId="0" applyNumberFormat="1" applyFont="1" applyAlignment="1">
      <alignment vertical="center" wrapText="1"/>
    </xf>
    <xf numFmtId="0" fontId="30" fillId="0" borderId="33" xfId="0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180" fontId="15" fillId="0" borderId="136" xfId="0" applyNumberFormat="1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58" fontId="13" fillId="0" borderId="46" xfId="0" applyNumberFormat="1" applyFont="1" applyBorder="1" applyAlignment="1">
      <alignment horizontal="center" vertical="center" wrapText="1"/>
    </xf>
    <xf numFmtId="58" fontId="13" fillId="0" borderId="85" xfId="0" applyNumberFormat="1" applyFont="1" applyBorder="1" applyAlignment="1">
      <alignment horizontal="center" vertical="center" wrapText="1"/>
    </xf>
    <xf numFmtId="58" fontId="13" fillId="0" borderId="47" xfId="0" applyNumberFormat="1" applyFont="1" applyBorder="1" applyAlignment="1">
      <alignment horizontal="center" vertical="center" wrapText="1"/>
    </xf>
    <xf numFmtId="58" fontId="13" fillId="0" borderId="48" xfId="0" applyNumberFormat="1" applyFont="1" applyBorder="1" applyAlignment="1">
      <alignment horizontal="center" vertical="center" wrapText="1"/>
    </xf>
    <xf numFmtId="58" fontId="13" fillId="0" borderId="49" xfId="0" applyNumberFormat="1" applyFont="1" applyBorder="1" applyAlignment="1">
      <alignment horizontal="center" vertical="center" wrapText="1"/>
    </xf>
    <xf numFmtId="58" fontId="13" fillId="0" borderId="37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180" fontId="15" fillId="0" borderId="136" xfId="0" applyNumberFormat="1" applyFont="1" applyFill="1" applyBorder="1" applyAlignment="1">
      <alignment vertical="center"/>
    </xf>
    <xf numFmtId="58" fontId="13" fillId="0" borderId="49" xfId="0" applyNumberFormat="1" applyFont="1" applyBorder="1" applyAlignment="1">
      <alignment horizontal="center" vertical="center" shrinkToFit="1"/>
    </xf>
    <xf numFmtId="58" fontId="13" fillId="0" borderId="37" xfId="0" applyNumberFormat="1" applyFont="1" applyBorder="1" applyAlignment="1">
      <alignment horizontal="center" vertical="center" shrinkToFit="1"/>
    </xf>
    <xf numFmtId="58" fontId="13" fillId="0" borderId="9" xfId="0" applyNumberFormat="1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right" vertical="center"/>
    </xf>
    <xf numFmtId="186" fontId="15" fillId="0" borderId="136" xfId="0" applyNumberFormat="1" applyFont="1" applyBorder="1">
      <alignment vertical="center"/>
    </xf>
    <xf numFmtId="186" fontId="15" fillId="0" borderId="0" xfId="0" applyNumberFormat="1" applyFont="1">
      <alignment vertical="center"/>
    </xf>
    <xf numFmtId="0" fontId="30" fillId="0" borderId="2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 shrinkToFit="1"/>
    </xf>
    <xf numFmtId="180" fontId="15" fillId="0" borderId="5" xfId="0" applyNumberFormat="1" applyFont="1" applyFill="1" applyBorder="1">
      <alignment vertical="center"/>
    </xf>
    <xf numFmtId="180" fontId="15" fillId="0" borderId="0" xfId="0" applyNumberFormat="1" applyFont="1" applyFill="1">
      <alignment vertical="center"/>
    </xf>
    <xf numFmtId="180" fontId="15" fillId="0" borderId="74" xfId="0" applyNumberFormat="1" applyFont="1" applyFill="1" applyBorder="1">
      <alignment vertical="center"/>
    </xf>
    <xf numFmtId="180" fontId="15" fillId="0" borderId="74" xfId="0" applyNumberFormat="1" applyFont="1" applyFill="1" applyBorder="1" applyAlignment="1">
      <alignment vertical="center" wrapText="1"/>
    </xf>
    <xf numFmtId="180" fontId="15" fillId="0" borderId="27" xfId="0" applyNumberFormat="1" applyFont="1" applyFill="1" applyBorder="1" applyAlignment="1">
      <alignment vertical="center" wrapText="1"/>
    </xf>
    <xf numFmtId="186" fontId="15" fillId="0" borderId="136" xfId="0" applyNumberFormat="1" applyFont="1" applyBorder="1" applyAlignment="1">
      <alignment horizontal="right" vertical="center"/>
    </xf>
    <xf numFmtId="176" fontId="15" fillId="0" borderId="27" xfId="0" applyNumberFormat="1" applyFont="1" applyBorder="1" applyAlignment="1">
      <alignment horizontal="right" vertical="center"/>
    </xf>
    <xf numFmtId="180" fontId="26" fillId="0" borderId="0" xfId="0" applyNumberFormat="1" applyFont="1" applyAlignment="1">
      <alignment horizontal="right" vertical="center"/>
    </xf>
    <xf numFmtId="180" fontId="15" fillId="0" borderId="12" xfId="0" applyNumberFormat="1" applyFont="1" applyBorder="1" applyAlignment="1">
      <alignment vertical="center" shrinkToFit="1"/>
    </xf>
    <xf numFmtId="180" fontId="15" fillId="0" borderId="0" xfId="0" applyNumberFormat="1" applyFont="1" applyAlignment="1">
      <alignment vertical="center" shrinkToFit="1"/>
    </xf>
    <xf numFmtId="180" fontId="15" fillId="0" borderId="0" xfId="0" applyNumberFormat="1" applyFont="1" applyAlignment="1">
      <alignment horizontal="right" vertical="center" shrinkToFit="1"/>
    </xf>
    <xf numFmtId="180" fontId="15" fillId="0" borderId="74" xfId="0" applyNumberFormat="1" applyFont="1" applyBorder="1" applyAlignment="1">
      <alignment vertical="center" shrinkToFit="1"/>
    </xf>
    <xf numFmtId="0" fontId="15" fillId="0" borderId="1" xfId="0" applyFont="1" applyBorder="1" applyAlignment="1">
      <alignment horizontal="distributed" vertical="center"/>
    </xf>
    <xf numFmtId="0" fontId="15" fillId="0" borderId="66" xfId="0" applyFont="1" applyBorder="1" applyAlignment="1">
      <alignment horizontal="distributed" vertical="center"/>
    </xf>
    <xf numFmtId="180" fontId="15" fillId="0" borderId="13" xfId="0" applyNumberFormat="1" applyFont="1" applyBorder="1" applyAlignment="1">
      <alignment vertical="center" shrinkToFit="1"/>
    </xf>
    <xf numFmtId="180" fontId="15" fillId="0" borderId="1" xfId="0" applyNumberFormat="1" applyFont="1" applyBorder="1" applyAlignment="1">
      <alignment vertical="center" shrinkToFit="1"/>
    </xf>
    <xf numFmtId="180" fontId="15" fillId="0" borderId="1" xfId="0" applyNumberFormat="1" applyFont="1" applyBorder="1" applyAlignment="1">
      <alignment horizontal="right" vertical="center" shrinkToFit="1"/>
    </xf>
    <xf numFmtId="180" fontId="15" fillId="0" borderId="14" xfId="0" applyNumberFormat="1" applyFont="1" applyBorder="1" applyAlignment="1">
      <alignment vertical="center" shrinkToFit="1"/>
    </xf>
    <xf numFmtId="180" fontId="21" fillId="0" borderId="103" xfId="0" applyNumberFormat="1" applyFont="1" applyBorder="1" applyAlignment="1">
      <alignment horizontal="right" vertical="top"/>
    </xf>
    <xf numFmtId="180" fontId="21" fillId="0" borderId="16" xfId="0" applyNumberFormat="1" applyFont="1" applyBorder="1" applyAlignment="1">
      <alignment horizontal="right" vertical="top"/>
    </xf>
    <xf numFmtId="180" fontId="15" fillId="0" borderId="65" xfId="0" applyNumberFormat="1" applyFont="1" applyBorder="1">
      <alignment vertical="center"/>
    </xf>
    <xf numFmtId="180" fontId="15" fillId="0" borderId="71" xfId="0" applyNumberFormat="1" applyFont="1" applyBorder="1">
      <alignment vertical="center"/>
    </xf>
    <xf numFmtId="180" fontId="21" fillId="0" borderId="15" xfId="0" applyNumberFormat="1" applyFont="1" applyBorder="1" applyAlignment="1">
      <alignment horizontal="right" vertical="top"/>
    </xf>
    <xf numFmtId="180" fontId="21" fillId="0" borderId="18" xfId="0" applyNumberFormat="1" applyFont="1" applyBorder="1" applyAlignment="1">
      <alignment horizontal="right" vertical="top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0" fontId="34" fillId="0" borderId="0" xfId="0" applyNumberFormat="1" applyFont="1" applyAlignment="1">
      <alignment horizontal="right" vertical="center"/>
    </xf>
    <xf numFmtId="180" fontId="13" fillId="0" borderId="78" xfId="0" applyNumberFormat="1" applyFont="1" applyBorder="1" applyAlignment="1">
      <alignment horizontal="center" vertical="center" wrapText="1"/>
    </xf>
    <xf numFmtId="180" fontId="13" fillId="0" borderId="36" xfId="0" applyNumberFormat="1" applyFont="1" applyBorder="1" applyAlignment="1">
      <alignment horizontal="center" vertical="center" wrapText="1"/>
    </xf>
    <xf numFmtId="180" fontId="13" fillId="0" borderId="79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80" fontId="13" fillId="0" borderId="85" xfId="0" applyNumberFormat="1" applyFont="1" applyBorder="1" applyAlignment="1">
      <alignment horizontal="center" vertical="center"/>
    </xf>
    <xf numFmtId="180" fontId="13" fillId="0" borderId="37" xfId="0" applyNumberFormat="1" applyFont="1" applyBorder="1" applyAlignment="1">
      <alignment horizontal="center" vertical="center"/>
    </xf>
    <xf numFmtId="180" fontId="13" fillId="0" borderId="85" xfId="0" applyNumberFormat="1" applyFont="1" applyBorder="1" applyAlignment="1">
      <alignment horizontal="center" vertical="center" wrapText="1"/>
    </xf>
    <xf numFmtId="180" fontId="13" fillId="0" borderId="85" xfId="0" applyNumberFormat="1" applyFont="1" applyBorder="1" applyAlignment="1">
      <alignment horizontal="center" vertical="center" shrinkToFit="1"/>
    </xf>
    <xf numFmtId="180" fontId="13" fillId="0" borderId="35" xfId="0" applyNumberFormat="1" applyFont="1" applyBorder="1" applyAlignment="1">
      <alignment horizontal="center" vertical="center" shrinkToFit="1"/>
    </xf>
    <xf numFmtId="180" fontId="13" fillId="0" borderId="37" xfId="0" applyNumberFormat="1" applyFont="1" applyBorder="1" applyAlignment="1">
      <alignment horizontal="center" vertical="center" wrapText="1"/>
    </xf>
    <xf numFmtId="180" fontId="13" fillId="0" borderId="9" xfId="0" applyNumberFormat="1" applyFont="1" applyBorder="1" applyAlignment="1">
      <alignment horizontal="center" vertical="center" wrapText="1"/>
    </xf>
    <xf numFmtId="0" fontId="15" fillId="0" borderId="127" xfId="0" applyFont="1" applyBorder="1" applyAlignment="1">
      <alignment horizontal="distributed" vertical="center"/>
    </xf>
    <xf numFmtId="180" fontId="21" fillId="0" borderId="17" xfId="0" applyNumberFormat="1" applyFont="1" applyBorder="1" applyAlignment="1">
      <alignment horizontal="right" vertical="top"/>
    </xf>
    <xf numFmtId="180" fontId="15" fillId="0" borderId="138" xfId="0" applyNumberFormat="1" applyFont="1" applyBorder="1">
      <alignment vertical="center"/>
    </xf>
    <xf numFmtId="180" fontId="15" fillId="0" borderId="136" xfId="0" applyNumberFormat="1" applyFont="1" applyBorder="1" applyAlignment="1">
      <alignment vertical="center" shrinkToFit="1"/>
    </xf>
    <xf numFmtId="180" fontId="15" fillId="0" borderId="126" xfId="0" applyNumberFormat="1" applyFont="1" applyBorder="1" applyAlignment="1">
      <alignment vertical="center" shrinkToFit="1"/>
    </xf>
    <xf numFmtId="180" fontId="15" fillId="0" borderId="126" xfId="0" applyNumberFormat="1" applyFont="1" applyBorder="1" applyAlignment="1">
      <alignment horizontal="right" vertical="center" shrinkToFit="1"/>
    </xf>
    <xf numFmtId="180" fontId="15" fillId="0" borderId="137" xfId="0" applyNumberFormat="1" applyFont="1" applyBorder="1" applyAlignment="1">
      <alignment vertical="center" shrinkToFit="1"/>
    </xf>
    <xf numFmtId="180" fontId="21" fillId="0" borderId="26" xfId="0" applyNumberFormat="1" applyFont="1" applyBorder="1" applyAlignment="1">
      <alignment horizontal="right" vertical="top"/>
    </xf>
    <xf numFmtId="0" fontId="13" fillId="0" borderId="95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180" fontId="13" fillId="0" borderId="101" xfId="0" applyNumberFormat="1" applyFont="1" applyBorder="1" applyAlignment="1">
      <alignment horizontal="center" vertical="center" wrapText="1"/>
    </xf>
    <xf numFmtId="180" fontId="13" fillId="0" borderId="102" xfId="0" applyNumberFormat="1" applyFont="1" applyBorder="1" applyAlignment="1">
      <alignment horizontal="center" vertical="center" wrapText="1"/>
    </xf>
    <xf numFmtId="180" fontId="13" fillId="0" borderId="92" xfId="0" applyNumberFormat="1" applyFont="1" applyBorder="1" applyAlignment="1">
      <alignment horizontal="center" vertical="center"/>
    </xf>
    <xf numFmtId="180" fontId="13" fillId="0" borderId="78" xfId="0" applyNumberFormat="1" applyFont="1" applyBorder="1" applyAlignment="1">
      <alignment horizontal="center" vertical="center"/>
    </xf>
    <xf numFmtId="180" fontId="13" fillId="0" borderId="50" xfId="0" applyNumberFormat="1" applyFont="1" applyBorder="1" applyAlignment="1">
      <alignment horizontal="center" vertical="center"/>
    </xf>
    <xf numFmtId="180" fontId="13" fillId="0" borderId="79" xfId="0" applyNumberFormat="1" applyFont="1" applyBorder="1" applyAlignment="1">
      <alignment horizontal="center" vertical="center"/>
    </xf>
    <xf numFmtId="180" fontId="13" fillId="0" borderId="35" xfId="0" applyNumberFormat="1" applyFont="1" applyBorder="1" applyAlignment="1">
      <alignment horizontal="center" vertical="center"/>
    </xf>
    <xf numFmtId="180" fontId="13" fillId="0" borderId="36" xfId="0" applyNumberFormat="1" applyFont="1" applyBorder="1" applyAlignment="1">
      <alignment horizontal="center" vertical="center"/>
    </xf>
    <xf numFmtId="180" fontId="13" fillId="0" borderId="9" xfId="0" applyNumberFormat="1" applyFont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180" fontId="21" fillId="0" borderId="84" xfId="0" applyNumberFormat="1" applyFont="1" applyBorder="1" applyAlignment="1">
      <alignment horizontal="right" vertical="top"/>
    </xf>
    <xf numFmtId="180" fontId="21" fillId="0" borderId="12" xfId="0" applyNumberFormat="1" applyFont="1" applyBorder="1" applyAlignment="1">
      <alignment horizontal="center" vertical="top"/>
    </xf>
    <xf numFmtId="180" fontId="21" fillId="0" borderId="0" xfId="0" applyNumberFormat="1" applyFont="1" applyAlignment="1">
      <alignment horizontal="center" vertical="top"/>
    </xf>
    <xf numFmtId="180" fontId="13" fillId="0" borderId="36" xfId="0" applyNumberFormat="1" applyFont="1" applyBorder="1" applyAlignment="1">
      <alignment horizontal="center" vertical="center" shrinkToFit="1"/>
    </xf>
    <xf numFmtId="180" fontId="13" fillId="0" borderId="34" xfId="0" applyNumberFormat="1" applyFont="1" applyBorder="1" applyAlignment="1">
      <alignment horizontal="center" vertical="center"/>
    </xf>
    <xf numFmtId="180" fontId="36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/>
    </xf>
    <xf numFmtId="180" fontId="26" fillId="0" borderId="0" xfId="0" applyNumberFormat="1" applyFont="1" applyFill="1" applyBorder="1" applyAlignment="1">
      <alignment horizontal="right" vertical="center" shrinkToFit="1"/>
    </xf>
    <xf numFmtId="180" fontId="13" fillId="0" borderId="46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180" fontId="13" fillId="0" borderId="92" xfId="0" applyNumberFormat="1" applyFont="1" applyBorder="1" applyAlignment="1">
      <alignment horizontal="center" vertical="center" shrinkToFit="1"/>
    </xf>
    <xf numFmtId="180" fontId="13" fillId="0" borderId="101" xfId="0" applyNumberFormat="1" applyFont="1" applyBorder="1" applyAlignment="1">
      <alignment horizontal="center" vertical="center" shrinkToFit="1"/>
    </xf>
    <xf numFmtId="180" fontId="13" fillId="0" borderId="46" xfId="0" applyNumberFormat="1" applyFont="1" applyBorder="1" applyAlignment="1">
      <alignment horizontal="center" vertical="center" shrinkToFit="1"/>
    </xf>
    <xf numFmtId="180" fontId="13" fillId="0" borderId="95" xfId="0" applyNumberFormat="1" applyFont="1" applyBorder="1" applyAlignment="1">
      <alignment horizontal="center" vertical="center" shrinkToFit="1"/>
    </xf>
    <xf numFmtId="180" fontId="13" fillId="0" borderId="78" xfId="0" applyNumberFormat="1" applyFont="1" applyBorder="1" applyAlignment="1">
      <alignment horizontal="center" vertical="center" shrinkToFit="1"/>
    </xf>
    <xf numFmtId="180" fontId="13" fillId="0" borderId="78" xfId="0" applyNumberFormat="1" applyFont="1" applyBorder="1" applyAlignment="1">
      <alignment horizontal="right" vertical="center" shrinkToFit="1"/>
    </xf>
    <xf numFmtId="180" fontId="13" fillId="0" borderId="34" xfId="0" applyNumberFormat="1" applyFont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left" vertical="center"/>
    </xf>
    <xf numFmtId="180" fontId="13" fillId="0" borderId="10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distributed" vertical="top" indent="1"/>
    </xf>
    <xf numFmtId="0" fontId="18" fillId="0" borderId="39" xfId="0" applyFont="1" applyFill="1" applyBorder="1" applyAlignment="1">
      <alignment horizontal="distributed" vertical="top" indent="1"/>
    </xf>
    <xf numFmtId="0" fontId="18" fillId="0" borderId="16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38" fontId="9" fillId="0" borderId="126" xfId="1" applyFont="1" applyFill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133" xfId="1" applyFont="1" applyFill="1" applyBorder="1" applyAlignment="1">
      <alignment horizontal="right" vertical="center"/>
    </xf>
    <xf numFmtId="38" fontId="9" fillId="0" borderId="137" xfId="1" applyFont="1" applyFill="1" applyBorder="1" applyAlignment="1">
      <alignment horizontal="right" vertical="center"/>
    </xf>
    <xf numFmtId="38" fontId="9" fillId="0" borderId="127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40" xfId="1" applyFont="1" applyFill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38" fontId="9" fillId="0" borderId="74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horizontal="right" vertical="center"/>
    </xf>
    <xf numFmtId="0" fontId="8" fillId="0" borderId="125" xfId="0" applyFont="1" applyBorder="1" applyAlignment="1">
      <alignment horizontal="distributed" vertical="center"/>
    </xf>
    <xf numFmtId="0" fontId="8" fillId="0" borderId="126" xfId="0" applyFont="1" applyBorder="1" applyAlignment="1">
      <alignment horizontal="distributed" vertical="center"/>
    </xf>
    <xf numFmtId="0" fontId="8" fillId="0" borderId="127" xfId="0" applyFont="1" applyBorder="1" applyAlignment="1">
      <alignment horizontal="distributed" vertical="center"/>
    </xf>
    <xf numFmtId="0" fontId="8" fillId="0" borderId="124" xfId="0" applyFont="1" applyBorder="1" applyAlignment="1">
      <alignment horizontal="distributed" vertical="center"/>
    </xf>
    <xf numFmtId="0" fontId="8" fillId="0" borderId="114" xfId="0" applyFont="1" applyBorder="1" applyAlignment="1">
      <alignment horizontal="distributed" vertical="center"/>
    </xf>
    <xf numFmtId="0" fontId="8" fillId="0" borderId="115" xfId="0" applyFont="1" applyBorder="1" applyAlignment="1">
      <alignment horizontal="distributed" vertical="center"/>
    </xf>
    <xf numFmtId="0" fontId="8" fillId="0" borderId="116" xfId="0" applyFont="1" applyBorder="1" applyAlignment="1">
      <alignment horizontal="distributed" vertical="center"/>
    </xf>
    <xf numFmtId="0" fontId="8" fillId="0" borderId="128" xfId="0" applyFont="1" applyBorder="1" applyAlignment="1">
      <alignment horizontal="distributed" vertical="center"/>
    </xf>
    <xf numFmtId="0" fontId="8" fillId="0" borderId="129" xfId="0" applyFont="1" applyBorder="1" applyAlignment="1">
      <alignment horizontal="distributed" vertical="center"/>
    </xf>
    <xf numFmtId="0" fontId="8" fillId="0" borderId="130" xfId="0" applyFont="1" applyBorder="1" applyAlignment="1">
      <alignment horizontal="distributed" vertical="center"/>
    </xf>
    <xf numFmtId="38" fontId="6" fillId="0" borderId="85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122" xfId="0" applyFont="1" applyBorder="1" applyAlignment="1">
      <alignment horizontal="distributed" vertical="center"/>
    </xf>
    <xf numFmtId="0" fontId="8" fillId="0" borderId="123" xfId="0" applyFont="1" applyBorder="1" applyAlignment="1">
      <alignment horizontal="distributed" vertical="center"/>
    </xf>
    <xf numFmtId="0" fontId="8" fillId="0" borderId="131" xfId="0" applyFont="1" applyBorder="1" applyAlignment="1">
      <alignment horizontal="distributed" vertical="center"/>
    </xf>
    <xf numFmtId="0" fontId="8" fillId="0" borderId="66" xfId="0" applyFont="1" applyBorder="1" applyAlignment="1">
      <alignment horizontal="distributed" vertical="center"/>
    </xf>
    <xf numFmtId="38" fontId="6" fillId="0" borderId="36" xfId="1" applyFont="1" applyBorder="1" applyAlignment="1">
      <alignment horizontal="center" vertical="center"/>
    </xf>
    <xf numFmtId="0" fontId="8" fillId="0" borderId="119" xfId="0" applyFont="1" applyBorder="1" applyAlignment="1">
      <alignment horizontal="distributed" vertical="center"/>
    </xf>
    <xf numFmtId="0" fontId="8" fillId="0" borderId="120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5" fillId="0" borderId="126" xfId="0" applyFont="1" applyBorder="1" applyAlignment="1">
      <alignment horizontal="distributed" vertical="center"/>
    </xf>
    <xf numFmtId="0" fontId="5" fillId="0" borderId="127" xfId="0" applyFont="1" applyBorder="1" applyAlignment="1">
      <alignment horizontal="distributed" vertical="center"/>
    </xf>
    <xf numFmtId="38" fontId="6" fillId="0" borderId="29" xfId="1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top"/>
    </xf>
    <xf numFmtId="0" fontId="18" fillId="0" borderId="40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distributed" vertical="center"/>
    </xf>
    <xf numFmtId="38" fontId="6" fillId="0" borderId="98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99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75" xfId="1" applyFont="1" applyBorder="1" applyAlignment="1">
      <alignment horizontal="center" vertical="center"/>
    </xf>
    <xf numFmtId="38" fontId="6" fillId="0" borderId="77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76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5" fillId="0" borderId="27" xfId="1" applyFont="1" applyBorder="1">
      <alignment vertical="center"/>
    </xf>
    <xf numFmtId="38" fontId="5" fillId="0" borderId="136" xfId="1" applyFont="1" applyFill="1" applyBorder="1">
      <alignment vertical="center"/>
    </xf>
    <xf numFmtId="38" fontId="5" fillId="0" borderId="126" xfId="1" applyFont="1" applyFill="1" applyBorder="1">
      <alignment vertical="center"/>
    </xf>
    <xf numFmtId="38" fontId="5" fillId="0" borderId="137" xfId="1" applyFont="1" applyFill="1" applyBorder="1">
      <alignment vertical="center"/>
    </xf>
    <xf numFmtId="38" fontId="5" fillId="0" borderId="138" xfId="1" applyFont="1" applyFill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74" xfId="0" applyFont="1" applyBorder="1" applyAlignment="1">
      <alignment horizontal="right" vertical="center"/>
    </xf>
    <xf numFmtId="38" fontId="26" fillId="0" borderId="12" xfId="1" applyFont="1" applyBorder="1" applyAlignment="1">
      <alignment horizontal="right" vertical="center"/>
    </xf>
    <xf numFmtId="38" fontId="26" fillId="0" borderId="0" xfId="1" applyFont="1" applyAlignment="1">
      <alignment horizontal="right" vertical="center"/>
    </xf>
    <xf numFmtId="38" fontId="26" fillId="0" borderId="74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38" fontId="5" fillId="0" borderId="74" xfId="0" applyNumberFormat="1" applyFont="1" applyBorder="1">
      <alignment vertical="center"/>
    </xf>
    <xf numFmtId="38" fontId="5" fillId="0" borderId="27" xfId="0" applyNumberFormat="1" applyFont="1" applyBorder="1">
      <alignment vertical="center"/>
    </xf>
    <xf numFmtId="38" fontId="5" fillId="0" borderId="12" xfId="0" applyNumberFormat="1" applyFont="1" applyBorder="1">
      <alignment vertical="center"/>
    </xf>
    <xf numFmtId="38" fontId="5" fillId="0" borderId="137" xfId="0" applyNumberFormat="1" applyFont="1" applyFill="1" applyBorder="1">
      <alignment vertical="center"/>
    </xf>
    <xf numFmtId="38" fontId="5" fillId="0" borderId="138" xfId="0" applyNumberFormat="1" applyFont="1" applyFill="1" applyBorder="1">
      <alignment vertical="center"/>
    </xf>
    <xf numFmtId="38" fontId="5" fillId="0" borderId="136" xfId="0" applyNumberFormat="1" applyFont="1" applyFill="1" applyBorder="1">
      <alignment vertical="center"/>
    </xf>
  </cellXfs>
  <cellStyles count="10">
    <cellStyle name="パーセント" xfId="2" builtinId="5"/>
    <cellStyle name="ハイパーリンク" xfId="6" builtinId="8"/>
    <cellStyle name="桁区切り" xfId="1" builtinId="6"/>
    <cellStyle name="桁区切り 2" xfId="4" xr:uid="{00000000-0005-0000-0000-000003000000}"/>
    <cellStyle name="桁区切り 3" xfId="9" xr:uid="{00000000-0005-0000-0000-000004000000}"/>
    <cellStyle name="標準" xfId="0" builtinId="0"/>
    <cellStyle name="標準 2" xfId="5" xr:uid="{00000000-0005-0000-0000-000006000000}"/>
    <cellStyle name="標準 2 2" xfId="8" xr:uid="{00000000-0005-0000-0000-000007000000}"/>
    <cellStyle name="標準 3" xfId="3" xr:uid="{00000000-0005-0000-0000-000008000000}"/>
    <cellStyle name="標準 4" xfId="7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8281</xdr:colOff>
      <xdr:row>0</xdr:row>
      <xdr:rowOff>97929</xdr:rowOff>
    </xdr:from>
    <xdr:to>
      <xdr:col>34</xdr:col>
      <xdr:colOff>5358</xdr:colOff>
      <xdr:row>2</xdr:row>
      <xdr:rowOff>153958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7064" y="97929"/>
          <a:ext cx="6457511" cy="453594"/>
        </a:xfrm>
        <a:prstGeom prst="rect">
          <a:avLst/>
        </a:prstGeom>
        <a:solidFill>
          <a:srgbClr val="3975A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8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Ⅵ</a:t>
          </a:r>
          <a:r>
            <a:rPr kumimoji="1" lang="ja-JP" altLang="en-US" sz="18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統計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60614</xdr:colOff>
          <xdr:row>34</xdr:row>
          <xdr:rowOff>187036</xdr:rowOff>
        </xdr:from>
        <xdr:to>
          <xdr:col>22</xdr:col>
          <xdr:colOff>103909</xdr:colOff>
          <xdr:row>51</xdr:row>
          <xdr:rowOff>17319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84DF3575-8C26-4C68-9A21-D6341712917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（S）'!$C$2:$M$20" spid="_x0000_s1491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42455" y="6733309"/>
              <a:ext cx="3420340" cy="254057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133350</xdr:colOff>
          <xdr:row>53</xdr:row>
          <xdr:rowOff>28575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0000000-0008-0000-15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（T）'!$C$2:$P$33" spid="_x0000_s1755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0050" y="2933700"/>
              <a:ext cx="4676775" cy="5610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161925</xdr:rowOff>
        </xdr:from>
        <xdr:to>
          <xdr:col>6</xdr:col>
          <xdr:colOff>499382</xdr:colOff>
          <xdr:row>40</xdr:row>
          <xdr:rowOff>38100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（U）'!$C$2:$AE$22" spid="_x0000_s1766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42900" y="3505200"/>
              <a:ext cx="4947557" cy="3476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AR61"/>
  <sheetViews>
    <sheetView tabSelected="1" zoomScale="115" zoomScaleNormal="115" workbookViewId="0">
      <selection activeCell="AB12" sqref="AB12:AE12"/>
    </sheetView>
  </sheetViews>
  <sheetFormatPr defaultColWidth="2.625" defaultRowHeight="15.75" customHeight="1" outlineLevelRow="1"/>
  <cols>
    <col min="1" max="1" width="2.625" style="348"/>
    <col min="2" max="2" width="2.625" style="348" customWidth="1"/>
    <col min="3" max="6" width="2.25" style="348" customWidth="1"/>
    <col min="7" max="16384" width="2.625" style="348"/>
  </cols>
  <sheetData>
    <row r="4" spans="2:44" s="339" customFormat="1" ht="15.75" customHeight="1">
      <c r="B4" s="1132">
        <v>1</v>
      </c>
      <c r="C4" s="1132"/>
      <c r="D4" s="1131" t="s">
        <v>0</v>
      </c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1"/>
      <c r="R4" s="1131"/>
      <c r="S4" s="1131"/>
      <c r="T4" s="1131"/>
      <c r="U4" s="1131"/>
      <c r="V4" s="1131"/>
      <c r="W4" s="1131"/>
      <c r="X4" s="1131"/>
      <c r="Y4" s="1131"/>
      <c r="Z4" s="1131"/>
      <c r="AA4" s="1131"/>
      <c r="AB4" s="1131"/>
      <c r="AC4" s="1131"/>
      <c r="AD4" s="1131"/>
      <c r="AE4" s="1131"/>
      <c r="AF4" s="1131"/>
      <c r="AG4" s="1131"/>
      <c r="AH4" s="1131"/>
      <c r="AI4" s="338"/>
      <c r="AJ4" s="338"/>
      <c r="AK4" s="338"/>
      <c r="AL4" s="338"/>
    </row>
    <row r="5" spans="2:44" s="342" customFormat="1" ht="15.75" customHeight="1">
      <c r="B5" s="340"/>
      <c r="C5" s="341" t="s">
        <v>394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</row>
    <row r="6" spans="2:44" s="342" customFormat="1" ht="10.5" customHeight="1" thickBot="1">
      <c r="B6" s="340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4"/>
      <c r="AF6" s="344"/>
      <c r="AG6" s="344"/>
      <c r="AH6" s="331"/>
      <c r="AI6" s="341"/>
      <c r="AJ6" s="341"/>
      <c r="AK6" s="341"/>
      <c r="AL6" s="341"/>
    </row>
    <row r="7" spans="2:44" s="339" customFormat="1" ht="15.75" customHeight="1" thickTop="1">
      <c r="C7" s="1066" t="s">
        <v>1</v>
      </c>
      <c r="D7" s="1066"/>
      <c r="E7" s="1066"/>
      <c r="F7" s="1066"/>
      <c r="G7" s="1068" t="s">
        <v>2</v>
      </c>
      <c r="H7" s="1069"/>
      <c r="I7" s="1069"/>
      <c r="J7" s="1069"/>
      <c r="K7" s="1069"/>
      <c r="L7" s="1069"/>
      <c r="M7" s="1070"/>
      <c r="N7" s="1065" t="s">
        <v>916</v>
      </c>
      <c r="O7" s="1066"/>
      <c r="P7" s="1066"/>
      <c r="Q7" s="1066"/>
      <c r="R7" s="1066"/>
      <c r="S7" s="1066"/>
      <c r="T7" s="1066"/>
      <c r="U7" s="1068" t="s">
        <v>4</v>
      </c>
      <c r="V7" s="1069"/>
      <c r="W7" s="1069"/>
      <c r="X7" s="1069"/>
      <c r="Y7" s="1069"/>
      <c r="Z7" s="1069"/>
      <c r="AA7" s="1070"/>
      <c r="AB7" s="1074" t="s">
        <v>746</v>
      </c>
      <c r="AC7" s="1069"/>
      <c r="AD7" s="1069"/>
      <c r="AE7" s="1069"/>
      <c r="AF7" s="1069"/>
      <c r="AG7" s="1069"/>
      <c r="AH7" s="1069"/>
      <c r="AI7" s="345"/>
    </row>
    <row r="8" spans="2:44" s="339" customFormat="1" ht="15.75" customHeight="1">
      <c r="C8" s="1137"/>
      <c r="D8" s="1137"/>
      <c r="E8" s="1137"/>
      <c r="F8" s="1137"/>
      <c r="G8" s="1071"/>
      <c r="H8" s="1072"/>
      <c r="I8" s="1072"/>
      <c r="J8" s="1072"/>
      <c r="K8" s="1072"/>
      <c r="L8" s="1072"/>
      <c r="M8" s="1073"/>
      <c r="N8" s="1067"/>
      <c r="O8" s="1067"/>
      <c r="P8" s="1067"/>
      <c r="Q8" s="1067"/>
      <c r="R8" s="1067"/>
      <c r="S8" s="1067"/>
      <c r="T8" s="1067"/>
      <c r="U8" s="1071"/>
      <c r="V8" s="1072"/>
      <c r="W8" s="1072"/>
      <c r="X8" s="1072"/>
      <c r="Y8" s="1072"/>
      <c r="Z8" s="1072"/>
      <c r="AA8" s="1073"/>
      <c r="AB8" s="1071"/>
      <c r="AC8" s="1072"/>
      <c r="AD8" s="1072"/>
      <c r="AE8" s="1072"/>
      <c r="AF8" s="1072"/>
      <c r="AG8" s="1072"/>
      <c r="AH8" s="1072"/>
      <c r="AI8" s="345"/>
    </row>
    <row r="9" spans="2:44" s="339" customFormat="1" ht="15.75" customHeight="1">
      <c r="C9" s="1137"/>
      <c r="D9" s="1137"/>
      <c r="E9" s="1137"/>
      <c r="F9" s="1137"/>
      <c r="G9" s="1079" t="s">
        <v>775</v>
      </c>
      <c r="H9" s="1080"/>
      <c r="I9" s="1080"/>
      <c r="J9" s="1080"/>
      <c r="K9" s="1107" t="s">
        <v>3</v>
      </c>
      <c r="L9" s="1108"/>
      <c r="M9" s="1109"/>
      <c r="N9" s="1113" t="s">
        <v>775</v>
      </c>
      <c r="O9" s="1114"/>
      <c r="P9" s="1114"/>
      <c r="Q9" s="1114"/>
      <c r="R9" s="1117" t="s">
        <v>3</v>
      </c>
      <c r="S9" s="1118"/>
      <c r="T9" s="1119"/>
      <c r="U9" s="1079" t="s">
        <v>789</v>
      </c>
      <c r="V9" s="1080"/>
      <c r="W9" s="1080"/>
      <c r="X9" s="1080"/>
      <c r="Y9" s="1107" t="s">
        <v>3</v>
      </c>
      <c r="Z9" s="1108"/>
      <c r="AA9" s="1109"/>
      <c r="AB9" s="1079" t="s">
        <v>775</v>
      </c>
      <c r="AC9" s="1080"/>
      <c r="AD9" s="1080"/>
      <c r="AE9" s="1080"/>
      <c r="AF9" s="1083" t="s">
        <v>3</v>
      </c>
      <c r="AG9" s="1084"/>
      <c r="AH9" s="1084"/>
      <c r="AI9" s="345"/>
    </row>
    <row r="10" spans="2:44" s="339" customFormat="1" ht="15.75" customHeight="1">
      <c r="C10" s="1078"/>
      <c r="D10" s="1078"/>
      <c r="E10" s="1078"/>
      <c r="F10" s="1078"/>
      <c r="G10" s="1081"/>
      <c r="H10" s="1082"/>
      <c r="I10" s="1082"/>
      <c r="J10" s="1082"/>
      <c r="K10" s="1110"/>
      <c r="L10" s="1111"/>
      <c r="M10" s="1112"/>
      <c r="N10" s="1115"/>
      <c r="O10" s="1116"/>
      <c r="P10" s="1116"/>
      <c r="Q10" s="1116"/>
      <c r="R10" s="1120"/>
      <c r="S10" s="1121"/>
      <c r="T10" s="1122"/>
      <c r="U10" s="1081"/>
      <c r="V10" s="1082"/>
      <c r="W10" s="1082"/>
      <c r="X10" s="1082"/>
      <c r="Y10" s="1110"/>
      <c r="Z10" s="1111"/>
      <c r="AA10" s="1112"/>
      <c r="AB10" s="1081"/>
      <c r="AC10" s="1082"/>
      <c r="AD10" s="1082"/>
      <c r="AE10" s="1082"/>
      <c r="AF10" s="1085"/>
      <c r="AG10" s="1086"/>
      <c r="AH10" s="1086"/>
      <c r="AI10" s="346"/>
    </row>
    <row r="11" spans="2:44" s="347" customFormat="1" ht="15.75" customHeight="1">
      <c r="C11" s="1138" t="s">
        <v>5</v>
      </c>
      <c r="D11" s="1138"/>
      <c r="E11" s="1138"/>
      <c r="F11" s="1138"/>
      <c r="G11" s="1062" t="s">
        <v>5</v>
      </c>
      <c r="H11" s="1063"/>
      <c r="I11" s="1063"/>
      <c r="J11" s="1064"/>
      <c r="K11" s="1062" t="s">
        <v>6</v>
      </c>
      <c r="L11" s="1063"/>
      <c r="M11" s="1064"/>
      <c r="N11" s="1103" t="s">
        <v>5</v>
      </c>
      <c r="O11" s="1103"/>
      <c r="P11" s="1103"/>
      <c r="Q11" s="1142"/>
      <c r="R11" s="1102" t="s">
        <v>6</v>
      </c>
      <c r="S11" s="1103"/>
      <c r="T11" s="1103"/>
      <c r="U11" s="1062" t="s">
        <v>5</v>
      </c>
      <c r="V11" s="1063"/>
      <c r="W11" s="1063"/>
      <c r="X11" s="1064"/>
      <c r="Y11" s="1062" t="s">
        <v>6</v>
      </c>
      <c r="Z11" s="1063"/>
      <c r="AA11" s="1064"/>
      <c r="AB11" s="1062" t="s">
        <v>5</v>
      </c>
      <c r="AC11" s="1063"/>
      <c r="AD11" s="1063"/>
      <c r="AE11" s="1064"/>
      <c r="AF11" s="1062" t="s">
        <v>6</v>
      </c>
      <c r="AG11" s="1063"/>
      <c r="AH11" s="1063"/>
    </row>
    <row r="12" spans="2:44" ht="15.75" customHeight="1" thickBot="1">
      <c r="C12" s="1139">
        <v>6.55</v>
      </c>
      <c r="D12" s="1139"/>
      <c r="E12" s="1139"/>
      <c r="F12" s="1139"/>
      <c r="G12" s="1104">
        <v>6.55</v>
      </c>
      <c r="H12" s="1105"/>
      <c r="I12" s="1105"/>
      <c r="J12" s="1106"/>
      <c r="K12" s="1075">
        <f>G12/C12*100</f>
        <v>100</v>
      </c>
      <c r="L12" s="1076"/>
      <c r="M12" s="1077"/>
      <c r="N12" s="1139">
        <v>2.84</v>
      </c>
      <c r="O12" s="1139"/>
      <c r="P12" s="1139"/>
      <c r="Q12" s="1143"/>
      <c r="R12" s="1096">
        <f>N12/C12*100</f>
        <v>43.358778625954194</v>
      </c>
      <c r="S12" s="1097"/>
      <c r="T12" s="1097"/>
      <c r="U12" s="1098">
        <v>1.08</v>
      </c>
      <c r="V12" s="1099"/>
      <c r="W12" s="1099"/>
      <c r="X12" s="1100"/>
      <c r="Y12" s="1140">
        <f>U12/C12*100</f>
        <v>16.488549618320612</v>
      </c>
      <c r="Z12" s="1141"/>
      <c r="AA12" s="1144"/>
      <c r="AB12" s="1098">
        <v>0.191466</v>
      </c>
      <c r="AC12" s="1099"/>
      <c r="AD12" s="1099"/>
      <c r="AE12" s="1100"/>
      <c r="AF12" s="1140">
        <f>AB12/C12*100</f>
        <v>2.9231450381679389</v>
      </c>
      <c r="AG12" s="1141"/>
      <c r="AH12" s="1141"/>
    </row>
    <row r="13" spans="2:44" ht="15.75" customHeight="1" thickTop="1"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50" t="s">
        <v>875</v>
      </c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</row>
    <row r="14" spans="2:44" ht="10.5" customHeight="1"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</row>
    <row r="15" spans="2:44" s="342" customFormat="1" ht="15.75" customHeight="1">
      <c r="B15" s="340"/>
      <c r="C15" s="341" t="s">
        <v>395</v>
      </c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</row>
    <row r="16" spans="2:44" s="342" customFormat="1" ht="10.5" customHeight="1" thickBot="1">
      <c r="B16" s="340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4"/>
      <c r="AE16" s="344"/>
      <c r="AF16" s="344"/>
      <c r="AG16" s="344"/>
      <c r="AH16" s="483" t="s">
        <v>841</v>
      </c>
      <c r="AI16" s="341"/>
      <c r="AJ16" s="341"/>
      <c r="AK16" s="341"/>
      <c r="AL16" s="341"/>
    </row>
    <row r="17" spans="3:34" s="339" customFormat="1" ht="15.75" customHeight="1" thickTop="1">
      <c r="C17" s="1066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6"/>
      <c r="O17" s="1066"/>
      <c r="P17" s="1066"/>
      <c r="Q17" s="1089" t="s">
        <v>8</v>
      </c>
      <c r="R17" s="1090"/>
      <c r="S17" s="1090"/>
      <c r="T17" s="1090"/>
      <c r="U17" s="1090"/>
      <c r="V17" s="1090"/>
      <c r="W17" s="1093" t="s">
        <v>749</v>
      </c>
      <c r="X17" s="1090"/>
      <c r="Y17" s="1090"/>
      <c r="Z17" s="1090"/>
      <c r="AA17" s="1090"/>
      <c r="AB17" s="1090"/>
      <c r="AC17" s="1065" t="s">
        <v>29</v>
      </c>
      <c r="AD17" s="1066"/>
      <c r="AE17" s="1066"/>
      <c r="AF17" s="1066"/>
      <c r="AG17" s="1066"/>
      <c r="AH17" s="1066"/>
    </row>
    <row r="18" spans="3:34" s="339" customFormat="1" ht="15.75" customHeight="1">
      <c r="C18" s="1078"/>
      <c r="D18" s="1078"/>
      <c r="E18" s="1078"/>
      <c r="F18" s="1078"/>
      <c r="G18" s="1078"/>
      <c r="H18" s="1078"/>
      <c r="I18" s="1078"/>
      <c r="J18" s="1078"/>
      <c r="K18" s="1078"/>
      <c r="L18" s="1078"/>
      <c r="M18" s="1078"/>
      <c r="N18" s="1078"/>
      <c r="O18" s="1078"/>
      <c r="P18" s="1078"/>
      <c r="Q18" s="1091"/>
      <c r="R18" s="1092"/>
      <c r="S18" s="1092"/>
      <c r="T18" s="1092"/>
      <c r="U18" s="1092"/>
      <c r="V18" s="1092"/>
      <c r="W18" s="1092"/>
      <c r="X18" s="1092"/>
      <c r="Y18" s="1092"/>
      <c r="Z18" s="1092"/>
      <c r="AA18" s="1092"/>
      <c r="AB18" s="1092"/>
      <c r="AC18" s="1078"/>
      <c r="AD18" s="1078"/>
      <c r="AE18" s="1078"/>
      <c r="AF18" s="1078"/>
      <c r="AG18" s="1078"/>
      <c r="AH18" s="1078"/>
    </row>
    <row r="19" spans="3:34" s="351" customFormat="1" ht="11.25" customHeight="1"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Q19" s="1094" t="s">
        <v>18</v>
      </c>
      <c r="R19" s="1048"/>
      <c r="S19" s="1048"/>
      <c r="T19" s="1048"/>
      <c r="U19" s="1048"/>
      <c r="V19" s="1048"/>
      <c r="W19" s="1048" t="s">
        <v>6</v>
      </c>
      <c r="X19" s="1048"/>
      <c r="Y19" s="1048"/>
      <c r="Z19" s="1048"/>
      <c r="AA19" s="1048"/>
      <c r="AB19" s="1048"/>
      <c r="AC19" s="1095" t="s">
        <v>6</v>
      </c>
      <c r="AD19" s="1095"/>
      <c r="AE19" s="1095"/>
      <c r="AF19" s="1095"/>
      <c r="AG19" s="1095"/>
      <c r="AH19" s="1095"/>
    </row>
    <row r="20" spans="3:34" ht="15.75" customHeight="1">
      <c r="C20" s="1087" t="s">
        <v>1</v>
      </c>
      <c r="D20" s="1087"/>
      <c r="E20" s="1087"/>
      <c r="F20" s="1087"/>
      <c r="G20" s="1087"/>
      <c r="H20" s="1087"/>
      <c r="I20" s="1087"/>
      <c r="J20" s="1087"/>
      <c r="K20" s="1087"/>
      <c r="L20" s="1087"/>
      <c r="M20" s="1087"/>
      <c r="N20" s="1087"/>
      <c r="O20" s="1087"/>
      <c r="P20" s="1088"/>
      <c r="Q20" s="1029">
        <v>655</v>
      </c>
      <c r="R20" s="1030"/>
      <c r="S20" s="1030"/>
      <c r="T20" s="1030"/>
      <c r="U20" s="1030"/>
      <c r="V20" s="1031"/>
      <c r="W20" s="1026" t="s">
        <v>717</v>
      </c>
      <c r="X20" s="1027"/>
      <c r="Y20" s="1027"/>
      <c r="Z20" s="1027"/>
      <c r="AA20" s="1027"/>
      <c r="AB20" s="1028"/>
      <c r="AC20" s="1025">
        <v>100</v>
      </c>
      <c r="AD20" s="1023"/>
      <c r="AE20" s="1023"/>
      <c r="AF20" s="1023"/>
      <c r="AG20" s="1023"/>
      <c r="AH20" s="1023"/>
    </row>
    <row r="21" spans="3:34" ht="15.75" customHeight="1"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1022"/>
      <c r="R21" s="1023"/>
      <c r="S21" s="1023"/>
      <c r="T21" s="1023"/>
      <c r="U21" s="1023"/>
      <c r="V21" s="1024"/>
      <c r="W21" s="1026"/>
      <c r="X21" s="1027"/>
      <c r="Y21" s="1027"/>
      <c r="Z21" s="1027"/>
      <c r="AA21" s="1027"/>
      <c r="AB21" s="1028"/>
      <c r="AC21" s="1026"/>
      <c r="AD21" s="1027"/>
      <c r="AE21" s="1027"/>
      <c r="AF21" s="1027"/>
      <c r="AG21" s="1027"/>
      <c r="AH21" s="1027"/>
    </row>
    <row r="22" spans="3:34" ht="15.75" customHeight="1">
      <c r="C22" s="407" t="s">
        <v>535</v>
      </c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1029">
        <v>284</v>
      </c>
      <c r="R22" s="1030"/>
      <c r="S22" s="1030"/>
      <c r="T22" s="1030"/>
      <c r="U22" s="1030"/>
      <c r="V22" s="1031"/>
      <c r="W22" s="1026" t="s">
        <v>447</v>
      </c>
      <c r="X22" s="1027"/>
      <c r="Y22" s="1027"/>
      <c r="Z22" s="1027"/>
      <c r="AA22" s="1027"/>
      <c r="AB22" s="1028"/>
      <c r="AC22" s="1025">
        <f>Q22/$Q$20*100</f>
        <v>43.358778625954194</v>
      </c>
      <c r="AD22" s="1023"/>
      <c r="AE22" s="1023"/>
      <c r="AF22" s="1023"/>
      <c r="AG22" s="1023"/>
      <c r="AH22" s="1023"/>
    </row>
    <row r="23" spans="3:34" ht="15.75" customHeight="1">
      <c r="C23" s="407" t="s">
        <v>748</v>
      </c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1029">
        <v>371</v>
      </c>
      <c r="R23" s="1030"/>
      <c r="S23" s="1030"/>
      <c r="T23" s="1030"/>
      <c r="U23" s="1030"/>
      <c r="V23" s="1031"/>
      <c r="W23" s="1026" t="s">
        <v>718</v>
      </c>
      <c r="X23" s="1027"/>
      <c r="Y23" s="1027"/>
      <c r="Z23" s="1027"/>
      <c r="AA23" s="1027"/>
      <c r="AB23" s="1028"/>
      <c r="AC23" s="1025">
        <f>Q23/$Q$20*100</f>
        <v>56.641221374045806</v>
      </c>
      <c r="AD23" s="1023"/>
      <c r="AE23" s="1023"/>
      <c r="AF23" s="1023"/>
      <c r="AG23" s="1023"/>
      <c r="AH23" s="1023"/>
    </row>
    <row r="24" spans="3:34" ht="15.75" customHeight="1"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1022"/>
      <c r="R24" s="1023"/>
      <c r="S24" s="1023"/>
      <c r="T24" s="1023"/>
      <c r="U24" s="1023"/>
      <c r="V24" s="1024"/>
      <c r="W24" s="1025"/>
      <c r="X24" s="1023"/>
      <c r="Y24" s="1023"/>
      <c r="Z24" s="1023"/>
      <c r="AA24" s="1023"/>
      <c r="AB24" s="1024"/>
      <c r="AC24" s="1025"/>
      <c r="AD24" s="1023"/>
      <c r="AE24" s="1023"/>
      <c r="AF24" s="1023"/>
      <c r="AG24" s="1023"/>
      <c r="AH24" s="1023"/>
    </row>
    <row r="25" spans="3:34" ht="15.75" customHeight="1">
      <c r="C25" s="407" t="s">
        <v>750</v>
      </c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1022">
        <f>SUM(Q26:V34)</f>
        <v>283.39999999999998</v>
      </c>
      <c r="R25" s="1023"/>
      <c r="S25" s="1023"/>
      <c r="T25" s="1023"/>
      <c r="U25" s="1023"/>
      <c r="V25" s="1024"/>
      <c r="W25" s="1025">
        <v>100</v>
      </c>
      <c r="X25" s="1023"/>
      <c r="Y25" s="1023"/>
      <c r="Z25" s="1023"/>
      <c r="AA25" s="1023"/>
      <c r="AB25" s="1024"/>
      <c r="AC25" s="1025">
        <f>Q25/$Q$20*100</f>
        <v>43.267175572519079</v>
      </c>
      <c r="AD25" s="1023"/>
      <c r="AE25" s="1023"/>
      <c r="AF25" s="1023"/>
      <c r="AG25" s="1023"/>
      <c r="AH25" s="1023"/>
    </row>
    <row r="26" spans="3:34" ht="15.75" customHeight="1">
      <c r="C26" s="407"/>
      <c r="D26" s="407" t="s">
        <v>9</v>
      </c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1022">
        <v>20</v>
      </c>
      <c r="R26" s="1023"/>
      <c r="S26" s="1023"/>
      <c r="T26" s="1023"/>
      <c r="U26" s="1023"/>
      <c r="V26" s="1024"/>
      <c r="W26" s="1025">
        <f t="shared" ref="W26:W34" si="0">Q26/$Q$25*100</f>
        <v>7.0571630204657732</v>
      </c>
      <c r="X26" s="1023"/>
      <c r="Y26" s="1023"/>
      <c r="Z26" s="1023"/>
      <c r="AA26" s="1023"/>
      <c r="AB26" s="1024"/>
      <c r="AC26" s="1025">
        <f>Q26/$Q$20*100</f>
        <v>3.0534351145038165</v>
      </c>
      <c r="AD26" s="1023"/>
      <c r="AE26" s="1023"/>
      <c r="AF26" s="1023"/>
      <c r="AG26" s="1023"/>
      <c r="AH26" s="1023"/>
    </row>
    <row r="27" spans="3:34" ht="15.75" customHeight="1">
      <c r="C27" s="407"/>
      <c r="D27" s="407" t="s">
        <v>10</v>
      </c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1022">
        <v>35</v>
      </c>
      <c r="R27" s="1023"/>
      <c r="S27" s="1023"/>
      <c r="T27" s="1023"/>
      <c r="U27" s="1023"/>
      <c r="V27" s="1024"/>
      <c r="W27" s="1025">
        <f t="shared" si="0"/>
        <v>12.350035285815103</v>
      </c>
      <c r="X27" s="1023"/>
      <c r="Y27" s="1023"/>
      <c r="Z27" s="1023"/>
      <c r="AA27" s="1023"/>
      <c r="AB27" s="1024"/>
      <c r="AC27" s="1025">
        <f t="shared" ref="AC27:AC34" si="1">Q27/$Q$20*100</f>
        <v>5.343511450381679</v>
      </c>
      <c r="AD27" s="1023"/>
      <c r="AE27" s="1023"/>
      <c r="AF27" s="1023"/>
      <c r="AG27" s="1023"/>
      <c r="AH27" s="1023"/>
    </row>
    <row r="28" spans="3:34" ht="15.75" customHeight="1">
      <c r="C28" s="407"/>
      <c r="D28" s="407" t="s">
        <v>11</v>
      </c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1022">
        <v>39</v>
      </c>
      <c r="R28" s="1023"/>
      <c r="S28" s="1023"/>
      <c r="T28" s="1023"/>
      <c r="U28" s="1023"/>
      <c r="V28" s="1024"/>
      <c r="W28" s="1025">
        <f t="shared" si="0"/>
        <v>13.761467889908257</v>
      </c>
      <c r="X28" s="1023"/>
      <c r="Y28" s="1023"/>
      <c r="Z28" s="1023"/>
      <c r="AA28" s="1023"/>
      <c r="AB28" s="1024"/>
      <c r="AC28" s="1025">
        <f t="shared" si="1"/>
        <v>5.9541984732824424</v>
      </c>
      <c r="AD28" s="1023"/>
      <c r="AE28" s="1023"/>
      <c r="AF28" s="1023"/>
      <c r="AG28" s="1023"/>
      <c r="AH28" s="1023"/>
    </row>
    <row r="29" spans="3:34" ht="15.75" customHeight="1">
      <c r="C29" s="407"/>
      <c r="D29" s="407" t="s">
        <v>12</v>
      </c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1022">
        <v>128</v>
      </c>
      <c r="R29" s="1023"/>
      <c r="S29" s="1023"/>
      <c r="T29" s="1023"/>
      <c r="U29" s="1023"/>
      <c r="V29" s="1024"/>
      <c r="W29" s="1025">
        <f t="shared" si="0"/>
        <v>45.165843330980948</v>
      </c>
      <c r="X29" s="1023"/>
      <c r="Y29" s="1023"/>
      <c r="Z29" s="1023"/>
      <c r="AA29" s="1023"/>
      <c r="AB29" s="1024"/>
      <c r="AC29" s="1025">
        <f t="shared" si="1"/>
        <v>19.541984732824428</v>
      </c>
      <c r="AD29" s="1023"/>
      <c r="AE29" s="1023"/>
      <c r="AF29" s="1023"/>
      <c r="AG29" s="1023"/>
      <c r="AH29" s="1023"/>
    </row>
    <row r="30" spans="3:34" ht="15.75" customHeight="1">
      <c r="C30" s="407"/>
      <c r="D30" s="407" t="s">
        <v>13</v>
      </c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1022">
        <v>15</v>
      </c>
      <c r="R30" s="1023"/>
      <c r="S30" s="1023"/>
      <c r="T30" s="1023"/>
      <c r="U30" s="1023"/>
      <c r="V30" s="1024"/>
      <c r="W30" s="1025">
        <f t="shared" si="0"/>
        <v>5.2928722653493301</v>
      </c>
      <c r="X30" s="1023"/>
      <c r="Y30" s="1023"/>
      <c r="Z30" s="1023"/>
      <c r="AA30" s="1023"/>
      <c r="AB30" s="1024"/>
      <c r="AC30" s="1025">
        <f t="shared" si="1"/>
        <v>2.2900763358778624</v>
      </c>
      <c r="AD30" s="1023"/>
      <c r="AE30" s="1023"/>
      <c r="AF30" s="1023"/>
      <c r="AG30" s="1023"/>
      <c r="AH30" s="1023"/>
    </row>
    <row r="31" spans="3:34" ht="15.75" customHeight="1">
      <c r="C31" s="407"/>
      <c r="D31" s="407" t="s">
        <v>14</v>
      </c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1022">
        <v>3.4</v>
      </c>
      <c r="R31" s="1023"/>
      <c r="S31" s="1023"/>
      <c r="T31" s="1023"/>
      <c r="U31" s="1023"/>
      <c r="V31" s="1024"/>
      <c r="W31" s="1025">
        <f t="shared" si="0"/>
        <v>1.1997177134791814</v>
      </c>
      <c r="X31" s="1023"/>
      <c r="Y31" s="1023"/>
      <c r="Z31" s="1023"/>
      <c r="AA31" s="1023"/>
      <c r="AB31" s="1024"/>
      <c r="AC31" s="1025">
        <f t="shared" si="1"/>
        <v>0.51908396946564883</v>
      </c>
      <c r="AD31" s="1023"/>
      <c r="AE31" s="1023"/>
      <c r="AF31" s="1023"/>
      <c r="AG31" s="1023"/>
      <c r="AH31" s="1023"/>
    </row>
    <row r="32" spans="3:34" ht="15.75" customHeight="1">
      <c r="C32" s="407"/>
      <c r="D32" s="407" t="s">
        <v>15</v>
      </c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1022">
        <v>9</v>
      </c>
      <c r="R32" s="1023"/>
      <c r="S32" s="1023"/>
      <c r="T32" s="1023"/>
      <c r="U32" s="1023"/>
      <c r="V32" s="1024"/>
      <c r="W32" s="1025">
        <f t="shared" si="0"/>
        <v>3.1757233592095977</v>
      </c>
      <c r="X32" s="1023"/>
      <c r="Y32" s="1023"/>
      <c r="Z32" s="1023"/>
      <c r="AA32" s="1023"/>
      <c r="AB32" s="1024"/>
      <c r="AC32" s="1025">
        <f t="shared" si="1"/>
        <v>1.3740458015267176</v>
      </c>
      <c r="AD32" s="1023"/>
      <c r="AE32" s="1023"/>
      <c r="AF32" s="1023"/>
      <c r="AG32" s="1023"/>
      <c r="AH32" s="1023"/>
    </row>
    <row r="33" spans="2:38" ht="15.75" customHeight="1">
      <c r="C33" s="407"/>
      <c r="D33" s="407" t="s">
        <v>16</v>
      </c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1022">
        <v>19</v>
      </c>
      <c r="R33" s="1023"/>
      <c r="S33" s="1023"/>
      <c r="T33" s="1023"/>
      <c r="U33" s="1023"/>
      <c r="V33" s="1024"/>
      <c r="W33" s="1025">
        <f t="shared" si="0"/>
        <v>6.7043048694424847</v>
      </c>
      <c r="X33" s="1023"/>
      <c r="Y33" s="1023"/>
      <c r="Z33" s="1023"/>
      <c r="AA33" s="1023"/>
      <c r="AB33" s="1024"/>
      <c r="AC33" s="1025">
        <f t="shared" si="1"/>
        <v>2.9007633587786259</v>
      </c>
      <c r="AD33" s="1023"/>
      <c r="AE33" s="1023"/>
      <c r="AF33" s="1023"/>
      <c r="AG33" s="1023"/>
      <c r="AH33" s="1023"/>
    </row>
    <row r="34" spans="2:38" ht="15.75" customHeight="1">
      <c r="C34" s="407"/>
      <c r="D34" s="407" t="s">
        <v>17</v>
      </c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1022">
        <v>15</v>
      </c>
      <c r="R34" s="1023"/>
      <c r="S34" s="1023"/>
      <c r="T34" s="1023"/>
      <c r="U34" s="1023"/>
      <c r="V34" s="1024"/>
      <c r="W34" s="1025">
        <f t="shared" si="0"/>
        <v>5.2928722653493301</v>
      </c>
      <c r="X34" s="1023"/>
      <c r="Y34" s="1023"/>
      <c r="Z34" s="1023"/>
      <c r="AA34" s="1023"/>
      <c r="AB34" s="1024"/>
      <c r="AC34" s="1025">
        <f t="shared" si="1"/>
        <v>2.2900763358778624</v>
      </c>
      <c r="AD34" s="1023"/>
      <c r="AE34" s="1023"/>
      <c r="AF34" s="1023"/>
      <c r="AG34" s="1023"/>
      <c r="AH34" s="1023"/>
    </row>
    <row r="35" spans="2:38" ht="11.25" customHeight="1" thickBot="1"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  <c r="P35" s="452"/>
      <c r="Q35" s="1135"/>
      <c r="R35" s="1136"/>
      <c r="S35" s="1136"/>
      <c r="T35" s="1136"/>
      <c r="U35" s="1136"/>
      <c r="V35" s="1136"/>
      <c r="W35" s="1136"/>
      <c r="X35" s="1136"/>
      <c r="Y35" s="1136"/>
      <c r="Z35" s="1136"/>
      <c r="AA35" s="1136"/>
      <c r="AB35" s="1136"/>
      <c r="AC35" s="1105"/>
      <c r="AD35" s="1105"/>
      <c r="AE35" s="1105"/>
      <c r="AF35" s="1105"/>
      <c r="AG35" s="1105"/>
      <c r="AH35" s="1105"/>
    </row>
    <row r="36" spans="2:38" ht="15.75" customHeight="1" thickTop="1">
      <c r="C36" s="453" t="s">
        <v>798</v>
      </c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486" t="s">
        <v>976</v>
      </c>
    </row>
    <row r="37" spans="2:38" ht="10.5" customHeight="1"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</row>
    <row r="38" spans="2:38" s="356" customFormat="1" ht="15.75" customHeight="1">
      <c r="C38" s="454" t="s">
        <v>396</v>
      </c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86"/>
    </row>
    <row r="39" spans="2:38" s="342" customFormat="1" ht="15.75" customHeight="1" thickBot="1">
      <c r="B39" s="340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486" t="s">
        <v>354</v>
      </c>
      <c r="AI39" s="341"/>
      <c r="AJ39" s="341"/>
      <c r="AK39" s="341"/>
      <c r="AL39" s="341"/>
    </row>
    <row r="40" spans="2:38" s="339" customFormat="1" ht="15.75" customHeight="1" thickTop="1">
      <c r="C40" s="1066" t="s">
        <v>32</v>
      </c>
      <c r="D40" s="1066"/>
      <c r="E40" s="1066"/>
      <c r="F40" s="1066"/>
      <c r="G40" s="1066"/>
      <c r="H40" s="1066"/>
      <c r="I40" s="1066"/>
      <c r="J40" s="1066"/>
      <c r="K40" s="1089" t="s">
        <v>7</v>
      </c>
      <c r="L40" s="1090"/>
      <c r="M40" s="1090"/>
      <c r="N40" s="1090"/>
      <c r="O40" s="1090" t="s">
        <v>19</v>
      </c>
      <c r="P40" s="1090"/>
      <c r="Q40" s="1090"/>
      <c r="R40" s="1090"/>
      <c r="S40" s="1090" t="s">
        <v>20</v>
      </c>
      <c r="T40" s="1090"/>
      <c r="U40" s="1090"/>
      <c r="V40" s="1090"/>
      <c r="W40" s="1090" t="s">
        <v>21</v>
      </c>
      <c r="X40" s="1090"/>
      <c r="Y40" s="1090"/>
      <c r="Z40" s="1090"/>
      <c r="AA40" s="1090" t="s">
        <v>22</v>
      </c>
      <c r="AB40" s="1090"/>
      <c r="AC40" s="1090"/>
      <c r="AD40" s="1090"/>
      <c r="AE40" s="1090" t="s">
        <v>23</v>
      </c>
      <c r="AF40" s="1090"/>
      <c r="AG40" s="1090"/>
      <c r="AH40" s="1133"/>
    </row>
    <row r="41" spans="2:38" s="339" customFormat="1" ht="15.75" customHeight="1">
      <c r="C41" s="1078"/>
      <c r="D41" s="1078"/>
      <c r="E41" s="1078"/>
      <c r="F41" s="1078"/>
      <c r="G41" s="1078"/>
      <c r="H41" s="1078"/>
      <c r="I41" s="1078"/>
      <c r="J41" s="1078"/>
      <c r="K41" s="1091"/>
      <c r="L41" s="1092"/>
      <c r="M41" s="1092"/>
      <c r="N41" s="1092"/>
      <c r="O41" s="1092"/>
      <c r="P41" s="1092"/>
      <c r="Q41" s="1092"/>
      <c r="R41" s="1092"/>
      <c r="S41" s="1092"/>
      <c r="T41" s="1092"/>
      <c r="U41" s="1092"/>
      <c r="V41" s="1092"/>
      <c r="W41" s="1092"/>
      <c r="X41" s="1092"/>
      <c r="Y41" s="1092"/>
      <c r="Z41" s="1092"/>
      <c r="AA41" s="1092"/>
      <c r="AB41" s="1092"/>
      <c r="AC41" s="1092"/>
      <c r="AD41" s="1092"/>
      <c r="AE41" s="1092"/>
      <c r="AF41" s="1092"/>
      <c r="AG41" s="1092"/>
      <c r="AH41" s="1134"/>
    </row>
    <row r="42" spans="2:38" s="351" customFormat="1" ht="11.25" customHeight="1">
      <c r="K42" s="1094" t="s">
        <v>30</v>
      </c>
      <c r="L42" s="1048"/>
      <c r="M42" s="1048"/>
      <c r="N42" s="1048"/>
      <c r="O42" s="1048" t="s">
        <v>30</v>
      </c>
      <c r="P42" s="1048"/>
      <c r="Q42" s="1048"/>
      <c r="R42" s="1048"/>
      <c r="S42" s="1048" t="s">
        <v>30</v>
      </c>
      <c r="T42" s="1048"/>
      <c r="U42" s="1048"/>
      <c r="V42" s="1048"/>
      <c r="W42" s="1048" t="s">
        <v>30</v>
      </c>
      <c r="X42" s="1048"/>
      <c r="Y42" s="1048"/>
      <c r="Z42" s="1048"/>
      <c r="AA42" s="1048" t="s">
        <v>30</v>
      </c>
      <c r="AB42" s="1048"/>
      <c r="AC42" s="1048"/>
      <c r="AD42" s="1048"/>
      <c r="AE42" s="1048" t="s">
        <v>30</v>
      </c>
      <c r="AF42" s="1048"/>
      <c r="AG42" s="1048"/>
      <c r="AH42" s="1049"/>
    </row>
    <row r="43" spans="2:38" s="349" customFormat="1" ht="15.75" customHeight="1">
      <c r="C43" s="1039" t="s">
        <v>812</v>
      </c>
      <c r="D43" s="1039"/>
      <c r="E43" s="1039"/>
      <c r="F43" s="1039"/>
      <c r="G43" s="1039"/>
      <c r="H43" s="1039"/>
      <c r="I43" s="1039"/>
      <c r="J43" s="1039"/>
      <c r="K43" s="1036">
        <f>SUM(O43:AH43)</f>
        <v>4222582</v>
      </c>
      <c r="L43" s="1037"/>
      <c r="M43" s="1037"/>
      <c r="N43" s="1038"/>
      <c r="O43" s="1042">
        <v>1627650</v>
      </c>
      <c r="P43" s="1037"/>
      <c r="Q43" s="1037"/>
      <c r="R43" s="1038"/>
      <c r="S43" s="1042">
        <v>234892</v>
      </c>
      <c r="T43" s="1037"/>
      <c r="U43" s="1037"/>
      <c r="V43" s="1038"/>
      <c r="W43" s="1042">
        <v>2133135</v>
      </c>
      <c r="X43" s="1037"/>
      <c r="Y43" s="1037"/>
      <c r="Z43" s="1038"/>
      <c r="AA43" s="1042">
        <v>19212</v>
      </c>
      <c r="AB43" s="1037"/>
      <c r="AC43" s="1037"/>
      <c r="AD43" s="1038"/>
      <c r="AE43" s="1042">
        <v>207693</v>
      </c>
      <c r="AF43" s="1037"/>
      <c r="AG43" s="1037"/>
      <c r="AH43" s="1037"/>
    </row>
    <row r="44" spans="2:38" s="349" customFormat="1" ht="15.75" customHeight="1">
      <c r="C44" s="1040"/>
      <c r="D44" s="1040"/>
      <c r="E44" s="1040"/>
      <c r="F44" s="1040"/>
      <c r="G44" s="1040"/>
      <c r="H44" s="1040"/>
      <c r="I44" s="1040"/>
      <c r="J44" s="1040"/>
      <c r="K44" s="1043" t="str">
        <f>"("&amp;ROUND(K43/$K43*100,1)&amp;"%)"</f>
        <v>(100%)</v>
      </c>
      <c r="L44" s="1044"/>
      <c r="M44" s="1044"/>
      <c r="N44" s="1044"/>
      <c r="O44" s="1047" t="str">
        <f>"("&amp;ROUND(O43/$K43*100,1)&amp;"%)"</f>
        <v>(38.5%)</v>
      </c>
      <c r="P44" s="1047"/>
      <c r="Q44" s="1047"/>
      <c r="R44" s="1047"/>
      <c r="S44" s="1047" t="str">
        <f>"("&amp;ROUND(S43/$K43*100,1)&amp;"%)"</f>
        <v>(5.6%)</v>
      </c>
      <c r="T44" s="1047"/>
      <c r="U44" s="1047"/>
      <c r="V44" s="1047"/>
      <c r="W44" s="1047" t="str">
        <f>"("&amp;ROUND(W43/$K43*100,1)&amp;"%)"</f>
        <v>(50.5%)</v>
      </c>
      <c r="X44" s="1047"/>
      <c r="Y44" s="1047"/>
      <c r="Z44" s="1047"/>
      <c r="AA44" s="1047" t="str">
        <f>"("&amp;ROUND(AA43/$K43*100,1)&amp;"%)"</f>
        <v>(0.5%)</v>
      </c>
      <c r="AB44" s="1047"/>
      <c r="AC44" s="1047"/>
      <c r="AD44" s="1047"/>
      <c r="AE44" s="1044" t="str">
        <f>"("&amp;ROUND(AE43/$K43*100,1)&amp;"%)"</f>
        <v>(4.9%)</v>
      </c>
      <c r="AF44" s="1044"/>
      <c r="AG44" s="1044"/>
      <c r="AH44" s="1044"/>
    </row>
    <row r="45" spans="2:38" ht="15.75" customHeight="1">
      <c r="C45" s="1032"/>
      <c r="D45" s="1032"/>
      <c r="E45" s="1032"/>
      <c r="F45" s="1032"/>
      <c r="G45" s="1032"/>
      <c r="H45" s="1032"/>
      <c r="I45" s="1032"/>
      <c r="J45" s="1032"/>
      <c r="K45" s="1051"/>
      <c r="L45" s="1052"/>
      <c r="M45" s="1052"/>
      <c r="N45" s="1052"/>
      <c r="O45" s="1130"/>
      <c r="P45" s="1130"/>
      <c r="Q45" s="1130"/>
      <c r="R45" s="1130"/>
      <c r="S45" s="1059"/>
      <c r="T45" s="1059"/>
      <c r="U45" s="1059"/>
      <c r="V45" s="1059"/>
      <c r="W45" s="1059"/>
      <c r="X45" s="1059"/>
      <c r="Y45" s="1059"/>
      <c r="Z45" s="1059"/>
      <c r="AA45" s="1059"/>
      <c r="AB45" s="1059"/>
      <c r="AC45" s="1059"/>
      <c r="AD45" s="1059"/>
      <c r="AE45" s="1059"/>
      <c r="AF45" s="1059"/>
      <c r="AG45" s="1059"/>
      <c r="AH45" s="1056"/>
    </row>
    <row r="46" spans="2:38" ht="15.75" hidden="1" customHeight="1" outlineLevel="1">
      <c r="C46" s="1032" t="s">
        <v>28</v>
      </c>
      <c r="D46" s="1032"/>
      <c r="E46" s="1032"/>
      <c r="F46" s="1032"/>
      <c r="G46" s="1032"/>
      <c r="H46" s="1032"/>
      <c r="I46" s="1032"/>
      <c r="J46" s="1032"/>
      <c r="K46" s="1045">
        <f>SUM(O46:AH46)</f>
        <v>4243637</v>
      </c>
      <c r="L46" s="1046"/>
      <c r="M46" s="1046"/>
      <c r="N46" s="1046"/>
      <c r="O46" s="1041">
        <v>1843497</v>
      </c>
      <c r="P46" s="1041"/>
      <c r="Q46" s="1041"/>
      <c r="R46" s="1041"/>
      <c r="S46" s="1041">
        <v>245709</v>
      </c>
      <c r="T46" s="1041"/>
      <c r="U46" s="1041"/>
      <c r="V46" s="1041"/>
      <c r="W46" s="1041">
        <v>1917335</v>
      </c>
      <c r="X46" s="1041"/>
      <c r="Y46" s="1041"/>
      <c r="Z46" s="1041"/>
      <c r="AA46" s="1041">
        <v>19128</v>
      </c>
      <c r="AB46" s="1041"/>
      <c r="AC46" s="1041"/>
      <c r="AD46" s="1041"/>
      <c r="AE46" s="1041">
        <v>217968</v>
      </c>
      <c r="AF46" s="1041"/>
      <c r="AG46" s="1041"/>
      <c r="AH46" s="1123"/>
    </row>
    <row r="47" spans="2:38" ht="15.75" hidden="1" customHeight="1" outlineLevel="1">
      <c r="C47" s="1032"/>
      <c r="D47" s="1032"/>
      <c r="E47" s="1032"/>
      <c r="F47" s="1032"/>
      <c r="G47" s="1032"/>
      <c r="H47" s="1032"/>
      <c r="I47" s="1032"/>
      <c r="J47" s="1032"/>
      <c r="K47" s="1045"/>
      <c r="L47" s="1046"/>
      <c r="M47" s="1046"/>
      <c r="N47" s="1046"/>
      <c r="O47" s="1041" t="str">
        <f>"("&amp;ROUND(O46/$K46*100,1)&amp;")"</f>
        <v>(43.4)</v>
      </c>
      <c r="P47" s="1041"/>
      <c r="Q47" s="1041"/>
      <c r="R47" s="1041"/>
      <c r="S47" s="1041" t="str">
        <f>"("&amp;ROUND(S46/$K46*100,1)&amp;")"</f>
        <v>(5.8)</v>
      </c>
      <c r="T47" s="1041"/>
      <c r="U47" s="1041"/>
      <c r="V47" s="1041"/>
      <c r="W47" s="1041" t="str">
        <f>"("&amp;ROUND(W46/$K46*100,1)&amp;")"</f>
        <v>(45.2)</v>
      </c>
      <c r="X47" s="1041"/>
      <c r="Y47" s="1041"/>
      <c r="Z47" s="1041"/>
      <c r="AA47" s="1041" t="str">
        <f>"("&amp;ROUND(AA46/$K46*100,1)&amp;")"</f>
        <v>(0.5)</v>
      </c>
      <c r="AB47" s="1041"/>
      <c r="AC47" s="1041"/>
      <c r="AD47" s="1041"/>
      <c r="AE47" s="1041" t="str">
        <f>"("&amp;ROUND(AE46/$K46*100,1)&amp;")"</f>
        <v>(5.1)</v>
      </c>
      <c r="AF47" s="1041"/>
      <c r="AG47" s="1041"/>
      <c r="AH47" s="1123"/>
    </row>
    <row r="48" spans="2:38" ht="15.75" hidden="1" customHeight="1" outlineLevel="1">
      <c r="C48" s="1032" t="s">
        <v>27</v>
      </c>
      <c r="D48" s="1032"/>
      <c r="E48" s="1032"/>
      <c r="F48" s="1032"/>
      <c r="G48" s="1032"/>
      <c r="H48" s="1032"/>
      <c r="I48" s="1032"/>
      <c r="J48" s="1032"/>
      <c r="K48" s="1124">
        <f>SUM(O48:AH48)</f>
        <v>4248059</v>
      </c>
      <c r="L48" s="1125"/>
      <c r="M48" s="1125"/>
      <c r="N48" s="1125"/>
      <c r="O48" s="1041">
        <v>1832398</v>
      </c>
      <c r="P48" s="1041"/>
      <c r="Q48" s="1041"/>
      <c r="R48" s="1041"/>
      <c r="S48" s="1041">
        <v>241471</v>
      </c>
      <c r="T48" s="1041"/>
      <c r="U48" s="1041"/>
      <c r="V48" s="1041"/>
      <c r="W48" s="1041">
        <v>1941598</v>
      </c>
      <c r="X48" s="1041"/>
      <c r="Y48" s="1041"/>
      <c r="Z48" s="1041"/>
      <c r="AA48" s="1041">
        <v>19212</v>
      </c>
      <c r="AB48" s="1041"/>
      <c r="AC48" s="1041"/>
      <c r="AD48" s="1041"/>
      <c r="AE48" s="1041">
        <v>213380</v>
      </c>
      <c r="AF48" s="1041"/>
      <c r="AG48" s="1041"/>
      <c r="AH48" s="1123"/>
    </row>
    <row r="49" spans="3:34" ht="15.75" hidden="1" customHeight="1" outlineLevel="1">
      <c r="C49" s="1032"/>
      <c r="D49" s="1032"/>
      <c r="E49" s="1032"/>
      <c r="F49" s="1032"/>
      <c r="G49" s="1032"/>
      <c r="H49" s="1032"/>
      <c r="I49" s="1032"/>
      <c r="J49" s="1032"/>
      <c r="K49" s="1051" t="str">
        <f>"("&amp;ROUND(K48/$K48*100,1)&amp;")"</f>
        <v>(100)</v>
      </c>
      <c r="L49" s="1052"/>
      <c r="M49" s="1052"/>
      <c r="N49" s="1052"/>
      <c r="O49" s="1059" t="str">
        <f>"("&amp;ROUND(O48/$K48*100,1)&amp;")"</f>
        <v>(43.1)</v>
      </c>
      <c r="P49" s="1059"/>
      <c r="Q49" s="1059"/>
      <c r="R49" s="1059"/>
      <c r="S49" s="1059" t="str">
        <f>"("&amp;ROUND(S48/$K48*100,1)&amp;")"</f>
        <v>(5.7)</v>
      </c>
      <c r="T49" s="1059"/>
      <c r="U49" s="1059"/>
      <c r="V49" s="1059"/>
      <c r="W49" s="1059" t="str">
        <f>"("&amp;ROUND(W48/$K48*100,1)&amp;")"</f>
        <v>(45.7)</v>
      </c>
      <c r="X49" s="1059"/>
      <c r="Y49" s="1059"/>
      <c r="Z49" s="1059"/>
      <c r="AA49" s="1059" t="str">
        <f>"("&amp;ROUND(AA48/$K48*100,1)&amp;")"</f>
        <v>(0.5)</v>
      </c>
      <c r="AB49" s="1059"/>
      <c r="AC49" s="1059"/>
      <c r="AD49" s="1059"/>
      <c r="AE49" s="1060" t="str">
        <f>"("&amp;ROUND(AE48/$K48*100,1)&amp;")"</f>
        <v>(5)</v>
      </c>
      <c r="AF49" s="1060"/>
      <c r="AG49" s="1060"/>
      <c r="AH49" s="1061"/>
    </row>
    <row r="50" spans="3:34" ht="15.75" customHeight="1" collapsed="1">
      <c r="C50" s="1032" t="s">
        <v>24</v>
      </c>
      <c r="D50" s="1032"/>
      <c r="E50" s="1032"/>
      <c r="F50" s="1032"/>
      <c r="G50" s="1032"/>
      <c r="H50" s="1032"/>
      <c r="I50" s="1032"/>
      <c r="J50" s="1032"/>
      <c r="K50" s="1033">
        <f>SUM(O50:AH50)</f>
        <v>4218270</v>
      </c>
      <c r="L50" s="1034"/>
      <c r="M50" s="1034"/>
      <c r="N50" s="1034"/>
      <c r="O50" s="1035">
        <v>1664176</v>
      </c>
      <c r="P50" s="1035"/>
      <c r="Q50" s="1035"/>
      <c r="R50" s="1035"/>
      <c r="S50" s="1035">
        <v>239479</v>
      </c>
      <c r="T50" s="1035"/>
      <c r="U50" s="1035"/>
      <c r="V50" s="1035"/>
      <c r="W50" s="1035">
        <v>2092528</v>
      </c>
      <c r="X50" s="1035"/>
      <c r="Y50" s="1035"/>
      <c r="Z50" s="1035"/>
      <c r="AA50" s="1035">
        <v>19212</v>
      </c>
      <c r="AB50" s="1035"/>
      <c r="AC50" s="1035"/>
      <c r="AD50" s="1035"/>
      <c r="AE50" s="1035">
        <v>202875</v>
      </c>
      <c r="AF50" s="1035"/>
      <c r="AG50" s="1035"/>
      <c r="AH50" s="1050"/>
    </row>
    <row r="51" spans="3:34" ht="15.75" customHeight="1">
      <c r="C51" s="1032"/>
      <c r="D51" s="1032"/>
      <c r="E51" s="1032"/>
      <c r="F51" s="1032"/>
      <c r="G51" s="1032"/>
      <c r="H51" s="1032"/>
      <c r="I51" s="1032"/>
      <c r="J51" s="1032"/>
      <c r="K51" s="1051" t="str">
        <f>"("&amp;ROUND(K50/$K50*100,1)&amp;"%)"</f>
        <v>(100%)</v>
      </c>
      <c r="L51" s="1052"/>
      <c r="M51" s="1052"/>
      <c r="N51" s="1052"/>
      <c r="O51" s="1130" t="str">
        <f>"("&amp;ROUND(O50/$K50*100,1)&amp;"%)"</f>
        <v>(39.5%)</v>
      </c>
      <c r="P51" s="1130"/>
      <c r="Q51" s="1130"/>
      <c r="R51" s="1130"/>
      <c r="S51" s="1059" t="str">
        <f>"("&amp;ROUND(S50/$K50*100,1)&amp;"%)"</f>
        <v>(5.7%)</v>
      </c>
      <c r="T51" s="1059"/>
      <c r="U51" s="1059"/>
      <c r="V51" s="1059"/>
      <c r="W51" s="1059" t="str">
        <f>"("&amp;ROUND(W50/$K50*100,1)&amp;"%)"</f>
        <v>(49.6%)</v>
      </c>
      <c r="X51" s="1059"/>
      <c r="Y51" s="1059"/>
      <c r="Z51" s="1059"/>
      <c r="AA51" s="1059" t="str">
        <f>"("&amp;ROUND(AA50/$K50*100,1)&amp;"%)"</f>
        <v>(0.5%)</v>
      </c>
      <c r="AB51" s="1059"/>
      <c r="AC51" s="1059"/>
      <c r="AD51" s="1059"/>
      <c r="AE51" s="1059" t="str">
        <f>"("&amp;ROUND(AE50/$K50*100,1)&amp;"%)"</f>
        <v>(4.8%)</v>
      </c>
      <c r="AF51" s="1059"/>
      <c r="AG51" s="1059"/>
      <c r="AH51" s="1056"/>
    </row>
    <row r="52" spans="3:34" s="349" customFormat="1" ht="15.75" customHeight="1">
      <c r="C52" s="1032" t="s">
        <v>751</v>
      </c>
      <c r="D52" s="1032"/>
      <c r="E52" s="1032"/>
      <c r="F52" s="1032"/>
      <c r="G52" s="1032"/>
      <c r="H52" s="1032"/>
      <c r="I52" s="1032"/>
      <c r="J52" s="1032"/>
      <c r="K52" s="1033">
        <f>SUM(O52:AH52)</f>
        <v>4217639</v>
      </c>
      <c r="L52" s="1034"/>
      <c r="M52" s="1034"/>
      <c r="N52" s="1034"/>
      <c r="O52" s="1035">
        <v>1652431</v>
      </c>
      <c r="P52" s="1035"/>
      <c r="Q52" s="1035"/>
      <c r="R52" s="1035"/>
      <c r="S52" s="1035">
        <v>240974</v>
      </c>
      <c r="T52" s="1035"/>
      <c r="U52" s="1035"/>
      <c r="V52" s="1035"/>
      <c r="W52" s="1035">
        <v>2097918</v>
      </c>
      <c r="X52" s="1035"/>
      <c r="Y52" s="1035"/>
      <c r="Z52" s="1035"/>
      <c r="AA52" s="1035">
        <v>19212</v>
      </c>
      <c r="AB52" s="1035"/>
      <c r="AC52" s="1035"/>
      <c r="AD52" s="1035"/>
      <c r="AE52" s="1035">
        <v>207104</v>
      </c>
      <c r="AF52" s="1035"/>
      <c r="AG52" s="1035"/>
      <c r="AH52" s="1050"/>
    </row>
    <row r="53" spans="3:34" s="349" customFormat="1" ht="15.75" customHeight="1">
      <c r="C53" s="1032"/>
      <c r="D53" s="1032"/>
      <c r="E53" s="1032"/>
      <c r="F53" s="1032"/>
      <c r="G53" s="1032"/>
      <c r="H53" s="1032"/>
      <c r="I53" s="1032"/>
      <c r="J53" s="1032"/>
      <c r="K53" s="1051" t="str">
        <f>"("&amp;ROUND(K52/$K52*100,1)&amp;"%)"</f>
        <v>(100%)</v>
      </c>
      <c r="L53" s="1052"/>
      <c r="M53" s="1052"/>
      <c r="N53" s="1052"/>
      <c r="O53" s="1130" t="str">
        <f>"("&amp;ROUND(O52/$K52*100,1)&amp;"%)"</f>
        <v>(39.2%)</v>
      </c>
      <c r="P53" s="1130"/>
      <c r="Q53" s="1130"/>
      <c r="R53" s="1130"/>
      <c r="S53" s="1059" t="str">
        <f>"("&amp;ROUND(S52/$K52*100,1)&amp;"%)"</f>
        <v>(5.7%)</v>
      </c>
      <c r="T53" s="1059"/>
      <c r="U53" s="1059"/>
      <c r="V53" s="1059"/>
      <c r="W53" s="1059" t="str">
        <f>"("&amp;ROUND(W52/$K52*100,1)&amp;"%)"</f>
        <v>(49.7%)</v>
      </c>
      <c r="X53" s="1059"/>
      <c r="Y53" s="1059"/>
      <c r="Z53" s="1059"/>
      <c r="AA53" s="1059" t="str">
        <f>"("&amp;ROUND(AA52/$K52*100,1)&amp;"%)"</f>
        <v>(0.5%)</v>
      </c>
      <c r="AB53" s="1059"/>
      <c r="AC53" s="1059"/>
      <c r="AD53" s="1059"/>
      <c r="AE53" s="1059" t="str">
        <f>"("&amp;ROUND(AE52/$K52*100,1)&amp;"%)"</f>
        <v>(4.9%)</v>
      </c>
      <c r="AF53" s="1059"/>
      <c r="AG53" s="1059"/>
      <c r="AH53" s="1056"/>
    </row>
    <row r="54" spans="3:34" s="349" customFormat="1" ht="15.75" customHeight="1">
      <c r="C54" s="1032" t="s">
        <v>766</v>
      </c>
      <c r="D54" s="1032"/>
      <c r="E54" s="1032"/>
      <c r="F54" s="1032"/>
      <c r="G54" s="1032"/>
      <c r="H54" s="1032"/>
      <c r="I54" s="1032"/>
      <c r="J54" s="1032"/>
      <c r="K54" s="1033">
        <f>SUM(O54:AH54)</f>
        <v>4213759</v>
      </c>
      <c r="L54" s="1034"/>
      <c r="M54" s="1034"/>
      <c r="N54" s="1034"/>
      <c r="O54" s="1035">
        <v>1645267</v>
      </c>
      <c r="P54" s="1035"/>
      <c r="Q54" s="1035"/>
      <c r="R54" s="1035"/>
      <c r="S54" s="1035">
        <v>237804</v>
      </c>
      <c r="T54" s="1035"/>
      <c r="U54" s="1035"/>
      <c r="V54" s="1035"/>
      <c r="W54" s="1035">
        <v>2105489</v>
      </c>
      <c r="X54" s="1035"/>
      <c r="Y54" s="1035"/>
      <c r="Z54" s="1035"/>
      <c r="AA54" s="1035">
        <v>19212</v>
      </c>
      <c r="AB54" s="1035"/>
      <c r="AC54" s="1035"/>
      <c r="AD54" s="1035"/>
      <c r="AE54" s="1035">
        <v>205987</v>
      </c>
      <c r="AF54" s="1035"/>
      <c r="AG54" s="1035"/>
      <c r="AH54" s="1050"/>
    </row>
    <row r="55" spans="3:34" s="349" customFormat="1" ht="15.75" customHeight="1">
      <c r="C55" s="1032"/>
      <c r="D55" s="1032"/>
      <c r="E55" s="1032"/>
      <c r="F55" s="1032"/>
      <c r="G55" s="1032"/>
      <c r="H55" s="1032"/>
      <c r="I55" s="1032"/>
      <c r="J55" s="1032"/>
      <c r="K55" s="1051" t="str">
        <f>"("&amp;ROUND(K54/$K54*100,1)&amp;"%)"</f>
        <v>(100%)</v>
      </c>
      <c r="L55" s="1052"/>
      <c r="M55" s="1052"/>
      <c r="N55" s="1052"/>
      <c r="O55" s="1130" t="str">
        <f>"("&amp;ROUND(O54/$K54*100,1)&amp;"%)"</f>
        <v>(39%)</v>
      </c>
      <c r="P55" s="1130"/>
      <c r="Q55" s="1130"/>
      <c r="R55" s="1130"/>
      <c r="S55" s="1059" t="str">
        <f>"("&amp;ROUND(S54/$K54*100,1)&amp;"%)"</f>
        <v>(5.6%)</v>
      </c>
      <c r="T55" s="1059"/>
      <c r="U55" s="1059"/>
      <c r="V55" s="1059"/>
      <c r="W55" s="1145" t="str">
        <f>"("&amp;ROUND(W54/$K54*100,1)&amp;"%)"</f>
        <v>(50%)</v>
      </c>
      <c r="X55" s="1145"/>
      <c r="Y55" s="1145"/>
      <c r="Z55" s="1145"/>
      <c r="AA55" s="1059" t="str">
        <f>"("&amp;ROUND(AA54/$K54*100,1)&amp;"%)"</f>
        <v>(0.5%)</v>
      </c>
      <c r="AB55" s="1059"/>
      <c r="AC55" s="1059"/>
      <c r="AD55" s="1059"/>
      <c r="AE55" s="1059" t="str">
        <f>"("&amp;ROUND(AE54/$K54*100,1)&amp;"%)"</f>
        <v>(4.9%)</v>
      </c>
      <c r="AF55" s="1059"/>
      <c r="AG55" s="1059"/>
      <c r="AH55" s="1056"/>
    </row>
    <row r="56" spans="3:34" s="349" customFormat="1" ht="15.75" customHeight="1">
      <c r="C56" s="1032" t="s">
        <v>776</v>
      </c>
      <c r="D56" s="1032"/>
      <c r="E56" s="1032"/>
      <c r="F56" s="1032"/>
      <c r="G56" s="1032"/>
      <c r="H56" s="1032"/>
      <c r="I56" s="1032"/>
      <c r="J56" s="1032"/>
      <c r="K56" s="1033">
        <f>SUM(O56:AH56)</f>
        <v>4212999</v>
      </c>
      <c r="L56" s="1034"/>
      <c r="M56" s="1034"/>
      <c r="N56" s="1034"/>
      <c r="O56" s="1035">
        <v>1638082</v>
      </c>
      <c r="P56" s="1035"/>
      <c r="Q56" s="1035"/>
      <c r="R56" s="1035"/>
      <c r="S56" s="1035">
        <v>234402</v>
      </c>
      <c r="T56" s="1035"/>
      <c r="U56" s="1035"/>
      <c r="V56" s="1035"/>
      <c r="W56" s="1035">
        <v>2115155</v>
      </c>
      <c r="X56" s="1035"/>
      <c r="Y56" s="1035"/>
      <c r="Z56" s="1035"/>
      <c r="AA56" s="1035">
        <v>19212</v>
      </c>
      <c r="AB56" s="1035"/>
      <c r="AC56" s="1035"/>
      <c r="AD56" s="1035"/>
      <c r="AE56" s="1035">
        <v>206148</v>
      </c>
      <c r="AF56" s="1035"/>
      <c r="AG56" s="1035"/>
      <c r="AH56" s="1050"/>
    </row>
    <row r="57" spans="3:34" s="349" customFormat="1" ht="15.75" customHeight="1">
      <c r="C57" s="1032"/>
      <c r="D57" s="1032"/>
      <c r="E57" s="1032"/>
      <c r="F57" s="1032"/>
      <c r="G57" s="1032"/>
      <c r="H57" s="1032"/>
      <c r="I57" s="1032"/>
      <c r="J57" s="1032"/>
      <c r="K57" s="1051" t="str">
        <f>"("&amp;ROUND(K56/$K56*100,1)&amp;"%)"</f>
        <v>(100%)</v>
      </c>
      <c r="L57" s="1052"/>
      <c r="M57" s="1052"/>
      <c r="N57" s="1052"/>
      <c r="O57" s="1053" t="str">
        <f>"("&amp;ROUND(O56/$K56*100,1)&amp;"%)"</f>
        <v>(38.9%)</v>
      </c>
      <c r="P57" s="1054"/>
      <c r="Q57" s="1054"/>
      <c r="R57" s="1055"/>
      <c r="S57" s="1056" t="str">
        <f>"("&amp;ROUND(S56/$K56*100,1)&amp;"%)"</f>
        <v>(5.6%)</v>
      </c>
      <c r="T57" s="1057"/>
      <c r="U57" s="1057"/>
      <c r="V57" s="1058"/>
      <c r="W57" s="1056" t="str">
        <f>"("&amp;ROUND(W56/$K56*100,1)&amp;"%)"</f>
        <v>(50.2%)</v>
      </c>
      <c r="X57" s="1057"/>
      <c r="Y57" s="1057"/>
      <c r="Z57" s="1058"/>
      <c r="AA57" s="1056" t="str">
        <f>"("&amp;ROUND(AA56/$K56*100,1)&amp;"%)"</f>
        <v>(0.5%)</v>
      </c>
      <c r="AB57" s="1057"/>
      <c r="AC57" s="1057"/>
      <c r="AD57" s="1058"/>
      <c r="AE57" s="1056" t="str">
        <f>"("&amp;ROUND(AE56/$K56*100,1)&amp;"%)"</f>
        <v>(4.9%)</v>
      </c>
      <c r="AF57" s="1057"/>
      <c r="AG57" s="1057"/>
      <c r="AH57" s="1057"/>
    </row>
    <row r="58" spans="3:34" ht="11.25" customHeight="1" thickBot="1">
      <c r="C58" s="455"/>
      <c r="D58" s="455"/>
      <c r="E58" s="455"/>
      <c r="F58" s="455"/>
      <c r="G58" s="455"/>
      <c r="H58" s="455"/>
      <c r="I58" s="455"/>
      <c r="J58" s="455"/>
      <c r="K58" s="1126"/>
      <c r="L58" s="1127"/>
      <c r="M58" s="1127"/>
      <c r="N58" s="1127"/>
      <c r="O58" s="1128"/>
      <c r="P58" s="1128"/>
      <c r="Q58" s="1128"/>
      <c r="R58" s="1128"/>
      <c r="S58" s="1128"/>
      <c r="T58" s="1128"/>
      <c r="U58" s="1128"/>
      <c r="V58" s="1128"/>
      <c r="W58" s="1128"/>
      <c r="X58" s="1128"/>
      <c r="Y58" s="1128"/>
      <c r="Z58" s="1128"/>
      <c r="AA58" s="1128"/>
      <c r="AB58" s="1128"/>
      <c r="AC58" s="1128"/>
      <c r="AD58" s="1128"/>
      <c r="AE58" s="1128"/>
      <c r="AF58" s="1128"/>
      <c r="AG58" s="1128"/>
      <c r="AH58" s="1129"/>
    </row>
    <row r="59" spans="3:34" ht="15.75" customHeight="1" thickTop="1"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451" t="s">
        <v>977</v>
      </c>
    </row>
    <row r="60" spans="3:34" ht="15.75" customHeight="1"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</row>
    <row r="61" spans="3:34" ht="15.75" customHeight="1"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</row>
  </sheetData>
  <mergeCells count="207">
    <mergeCell ref="Y11:AA11"/>
    <mergeCell ref="Y12:AA12"/>
    <mergeCell ref="AE46:AH46"/>
    <mergeCell ref="C45:J45"/>
    <mergeCell ref="K55:N55"/>
    <mergeCell ref="O55:R55"/>
    <mergeCell ref="S55:V55"/>
    <mergeCell ref="W55:Z55"/>
    <mergeCell ref="AA55:AD55"/>
    <mergeCell ref="AE55:AH55"/>
    <mergeCell ref="C54:J55"/>
    <mergeCell ref="K54:N54"/>
    <mergeCell ref="O54:R54"/>
    <mergeCell ref="S54:V54"/>
    <mergeCell ref="W54:Z54"/>
    <mergeCell ref="AA54:AD54"/>
    <mergeCell ref="AE54:AH54"/>
    <mergeCell ref="C46:J47"/>
    <mergeCell ref="K47:N47"/>
    <mergeCell ref="O47:R47"/>
    <mergeCell ref="S47:V47"/>
    <mergeCell ref="W47:Z47"/>
    <mergeCell ref="AA47:AD47"/>
    <mergeCell ref="AE47:AH47"/>
    <mergeCell ref="D4:AH4"/>
    <mergeCell ref="B4:C4"/>
    <mergeCell ref="K45:N45"/>
    <mergeCell ref="O45:R45"/>
    <mergeCell ref="S45:V45"/>
    <mergeCell ref="W45:Z45"/>
    <mergeCell ref="AA45:AD45"/>
    <mergeCell ref="AE45:AH45"/>
    <mergeCell ref="C40:J41"/>
    <mergeCell ref="AE40:AH41"/>
    <mergeCell ref="Q35:V35"/>
    <mergeCell ref="W35:AB35"/>
    <mergeCell ref="AC35:AH35"/>
    <mergeCell ref="C7:F10"/>
    <mergeCell ref="C11:F11"/>
    <mergeCell ref="C12:F12"/>
    <mergeCell ref="AB11:AE11"/>
    <mergeCell ref="AF11:AH11"/>
    <mergeCell ref="AB12:AE12"/>
    <mergeCell ref="AF12:AH12"/>
    <mergeCell ref="N11:Q11"/>
    <mergeCell ref="N12:Q12"/>
    <mergeCell ref="W42:Z42"/>
    <mergeCell ref="AA42:AD42"/>
    <mergeCell ref="K58:N58"/>
    <mergeCell ref="O58:R58"/>
    <mergeCell ref="S58:V58"/>
    <mergeCell ref="W58:Z58"/>
    <mergeCell ref="AA58:AD58"/>
    <mergeCell ref="AE58:AH58"/>
    <mergeCell ref="K50:N50"/>
    <mergeCell ref="O50:R50"/>
    <mergeCell ref="S50:V50"/>
    <mergeCell ref="W50:Z50"/>
    <mergeCell ref="AE51:AH51"/>
    <mergeCell ref="AA50:AD50"/>
    <mergeCell ref="AE50:AH50"/>
    <mergeCell ref="O51:R51"/>
    <mergeCell ref="S51:V51"/>
    <mergeCell ref="W51:Z51"/>
    <mergeCell ref="AE52:AH52"/>
    <mergeCell ref="K53:N53"/>
    <mergeCell ref="O53:R53"/>
    <mergeCell ref="S53:V53"/>
    <mergeCell ref="W53:Z53"/>
    <mergeCell ref="AA53:AD53"/>
    <mergeCell ref="AE53:AH53"/>
    <mergeCell ref="K9:M10"/>
    <mergeCell ref="N9:Q10"/>
    <mergeCell ref="R9:T10"/>
    <mergeCell ref="U9:X10"/>
    <mergeCell ref="Y9:AA10"/>
    <mergeCell ref="G7:M8"/>
    <mergeCell ref="AE48:AH48"/>
    <mergeCell ref="K40:N41"/>
    <mergeCell ref="O40:R41"/>
    <mergeCell ref="S40:V41"/>
    <mergeCell ref="W40:Z41"/>
    <mergeCell ref="AA40:AD41"/>
    <mergeCell ref="O42:R42"/>
    <mergeCell ref="S42:V42"/>
    <mergeCell ref="K48:N48"/>
    <mergeCell ref="O48:R48"/>
    <mergeCell ref="S48:V48"/>
    <mergeCell ref="W48:Z48"/>
    <mergeCell ref="AA48:AD48"/>
    <mergeCell ref="K42:N42"/>
    <mergeCell ref="C48:J49"/>
    <mergeCell ref="K49:N49"/>
    <mergeCell ref="O49:R49"/>
    <mergeCell ref="S49:V49"/>
    <mergeCell ref="G11:J11"/>
    <mergeCell ref="Q21:V21"/>
    <mergeCell ref="N7:T8"/>
    <mergeCell ref="U7:AA8"/>
    <mergeCell ref="AB7:AH8"/>
    <mergeCell ref="K11:M11"/>
    <mergeCell ref="K12:M12"/>
    <mergeCell ref="C17:P18"/>
    <mergeCell ref="AB9:AE10"/>
    <mergeCell ref="AF9:AH10"/>
    <mergeCell ref="C20:P20"/>
    <mergeCell ref="Q17:V18"/>
    <mergeCell ref="W17:AB18"/>
    <mergeCell ref="Q19:V19"/>
    <mergeCell ref="W19:AB19"/>
    <mergeCell ref="AC19:AH19"/>
    <mergeCell ref="R12:T12"/>
    <mergeCell ref="U11:X11"/>
    <mergeCell ref="U12:X12"/>
    <mergeCell ref="AC17:AH18"/>
    <mergeCell ref="C19:M19"/>
    <mergeCell ref="R11:T11"/>
    <mergeCell ref="G12:J12"/>
    <mergeCell ref="G9:J10"/>
    <mergeCell ref="Q20:V20"/>
    <mergeCell ref="W20:AB20"/>
    <mergeCell ref="AC20:AH20"/>
    <mergeCell ref="AA51:AD51"/>
    <mergeCell ref="K51:N51"/>
    <mergeCell ref="W49:Z49"/>
    <mergeCell ref="AA49:AD49"/>
    <mergeCell ref="AE49:AH49"/>
    <mergeCell ref="AC27:AH27"/>
    <mergeCell ref="Q28:V28"/>
    <mergeCell ref="W28:AB28"/>
    <mergeCell ref="AC28:AH28"/>
    <mergeCell ref="Q26:V26"/>
    <mergeCell ref="W26:AB26"/>
    <mergeCell ref="W31:AB31"/>
    <mergeCell ref="AC31:AH31"/>
    <mergeCell ref="O46:R46"/>
    <mergeCell ref="AC34:AH34"/>
    <mergeCell ref="Q32:V32"/>
    <mergeCell ref="W32:AB32"/>
    <mergeCell ref="AC32:AH32"/>
    <mergeCell ref="Q33:V33"/>
    <mergeCell ref="W33:AB33"/>
    <mergeCell ref="Q30:V30"/>
    <mergeCell ref="C56:J57"/>
    <mergeCell ref="K56:N56"/>
    <mergeCell ref="O56:R56"/>
    <mergeCell ref="S56:V56"/>
    <mergeCell ref="W56:Z56"/>
    <mergeCell ref="AA56:AD56"/>
    <mergeCell ref="AE56:AH56"/>
    <mergeCell ref="K57:N57"/>
    <mergeCell ref="O57:R57"/>
    <mergeCell ref="S57:V57"/>
    <mergeCell ref="W57:Z57"/>
    <mergeCell ref="AA57:AD57"/>
    <mergeCell ref="AE57:AH57"/>
    <mergeCell ref="W30:AB30"/>
    <mergeCell ref="AC30:AH30"/>
    <mergeCell ref="Q31:V31"/>
    <mergeCell ref="AC29:AH29"/>
    <mergeCell ref="Q29:V29"/>
    <mergeCell ref="AC33:AH33"/>
    <mergeCell ref="AE44:AH44"/>
    <mergeCell ref="O44:R44"/>
    <mergeCell ref="S44:V44"/>
    <mergeCell ref="W44:Z44"/>
    <mergeCell ref="AA44:AD44"/>
    <mergeCell ref="W43:Z43"/>
    <mergeCell ref="AA43:AD43"/>
    <mergeCell ref="AE43:AH43"/>
    <mergeCell ref="O43:R43"/>
    <mergeCell ref="AE42:AH42"/>
    <mergeCell ref="W29:AB29"/>
    <mergeCell ref="C52:J53"/>
    <mergeCell ref="K52:N52"/>
    <mergeCell ref="O52:R52"/>
    <mergeCell ref="S52:V52"/>
    <mergeCell ref="W52:Z52"/>
    <mergeCell ref="Q34:V34"/>
    <mergeCell ref="W34:AB34"/>
    <mergeCell ref="K43:N43"/>
    <mergeCell ref="AA52:AD52"/>
    <mergeCell ref="C50:J51"/>
    <mergeCell ref="C43:J44"/>
    <mergeCell ref="S46:V46"/>
    <mergeCell ref="W46:Z46"/>
    <mergeCell ref="AA46:AD46"/>
    <mergeCell ref="S43:V43"/>
    <mergeCell ref="K44:N44"/>
    <mergeCell ref="K46:N46"/>
    <mergeCell ref="Q27:V27"/>
    <mergeCell ref="W27:AB27"/>
    <mergeCell ref="AC26:AH26"/>
    <mergeCell ref="W21:AB21"/>
    <mergeCell ref="AC21:AH21"/>
    <mergeCell ref="Q25:V25"/>
    <mergeCell ref="W22:AB22"/>
    <mergeCell ref="AC22:AH22"/>
    <mergeCell ref="Q24:V24"/>
    <mergeCell ref="W24:AB24"/>
    <mergeCell ref="AC24:AH24"/>
    <mergeCell ref="W25:AB25"/>
    <mergeCell ref="AC25:AH25"/>
    <mergeCell ref="Q22:V22"/>
    <mergeCell ref="Q23:V23"/>
    <mergeCell ref="W23:AB23"/>
    <mergeCell ref="AC23:AH2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2" orientation="portrait" useFirstPageNumber="1" r:id="rId1"/>
  <headerFooter>
    <oddFooter>&amp;C&amp;"HGPｺﾞｼｯｸM,ﾒﾃﾞｨｳﾑ"&amp;10&amp;P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Q54"/>
  <sheetViews>
    <sheetView zoomScaleNormal="100" workbookViewId="0">
      <selection activeCell="AH24" sqref="AH24"/>
    </sheetView>
  </sheetViews>
  <sheetFormatPr defaultColWidth="2.625" defaultRowHeight="15.75" customHeight="1" outlineLevelRow="1"/>
  <cols>
    <col min="1" max="36" width="2.625" style="2"/>
    <col min="37" max="69" width="2.625" style="16"/>
    <col min="70" max="16384" width="2.625" style="2"/>
  </cols>
  <sheetData>
    <row r="1" spans="2:69" s="5" customFormat="1" ht="15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7"/>
      <c r="AL1" s="17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</row>
    <row r="2" spans="2:69" s="11" customFormat="1" ht="15.75" customHeight="1">
      <c r="B2" s="9"/>
      <c r="C2" s="1609" t="s">
        <v>406</v>
      </c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1609"/>
      <c r="T2" s="1609"/>
      <c r="U2" s="1609"/>
      <c r="V2" s="1609"/>
      <c r="W2" s="1609"/>
      <c r="X2" s="1609"/>
      <c r="Y2" s="1609"/>
      <c r="Z2" s="1609"/>
      <c r="AA2" s="1609"/>
      <c r="AB2" s="1609"/>
      <c r="AC2" s="1609"/>
      <c r="AD2" s="1609"/>
      <c r="AE2" s="1609"/>
      <c r="AF2" s="1609"/>
      <c r="AG2" s="1609"/>
      <c r="AH2" s="1609"/>
      <c r="AI2" s="10"/>
      <c r="AJ2" s="10"/>
      <c r="AK2" s="19"/>
      <c r="AL2" s="19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</row>
    <row r="3" spans="2:69" s="11" customFormat="1" ht="15.75" customHeight="1" thickBot="1"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51" t="s">
        <v>808</v>
      </c>
      <c r="AI3" s="10"/>
      <c r="AJ3" s="10"/>
      <c r="AK3" s="19"/>
      <c r="AL3" s="19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</row>
    <row r="4" spans="2:69" s="5" customFormat="1" ht="15.75" customHeight="1" thickTop="1">
      <c r="B4" s="14"/>
      <c r="C4" s="1597" t="s">
        <v>278</v>
      </c>
      <c r="D4" s="1597"/>
      <c r="E4" s="1597"/>
      <c r="F4" s="1597"/>
      <c r="G4" s="1597"/>
      <c r="H4" s="1598"/>
      <c r="I4" s="1583" t="s">
        <v>280</v>
      </c>
      <c r="J4" s="1584"/>
      <c r="K4" s="1584"/>
      <c r="L4" s="1584"/>
      <c r="M4" s="1584"/>
      <c r="N4" s="1584"/>
      <c r="O4" s="1584"/>
      <c r="P4" s="1584"/>
      <c r="Q4" s="1584"/>
      <c r="R4" s="1584"/>
      <c r="S4" s="1583" t="s">
        <v>150</v>
      </c>
      <c r="T4" s="1584"/>
      <c r="U4" s="1584"/>
      <c r="V4" s="1584"/>
      <c r="W4" s="1584"/>
      <c r="X4" s="1584"/>
      <c r="Y4" s="1584"/>
      <c r="Z4" s="1585"/>
      <c r="AA4" s="1584" t="s">
        <v>149</v>
      </c>
      <c r="AB4" s="1584"/>
      <c r="AC4" s="1584"/>
      <c r="AD4" s="1584"/>
      <c r="AE4" s="1584"/>
      <c r="AF4" s="1584"/>
      <c r="AG4" s="1584"/>
      <c r="AH4" s="1584"/>
      <c r="AI4" s="15"/>
      <c r="AJ4" s="15"/>
      <c r="AK4" s="15"/>
      <c r="AL4" s="15"/>
    </row>
    <row r="5" spans="2:69" s="5" customFormat="1" ht="15.75" customHeight="1">
      <c r="B5" s="14"/>
      <c r="C5" s="1599"/>
      <c r="D5" s="1599"/>
      <c r="E5" s="1599"/>
      <c r="F5" s="1599"/>
      <c r="G5" s="1599"/>
      <c r="H5" s="1600"/>
      <c r="I5" s="1589" t="s">
        <v>34</v>
      </c>
      <c r="J5" s="1590"/>
      <c r="K5" s="1590"/>
      <c r="L5" s="1590"/>
      <c r="M5" s="1590"/>
      <c r="N5" s="1590"/>
      <c r="O5" s="1602" t="s">
        <v>35</v>
      </c>
      <c r="P5" s="1603"/>
      <c r="Q5" s="1602" t="s">
        <v>36</v>
      </c>
      <c r="R5" s="1590"/>
      <c r="S5" s="1589" t="s">
        <v>34</v>
      </c>
      <c r="T5" s="1590"/>
      <c r="U5" s="1590"/>
      <c r="V5" s="1590"/>
      <c r="W5" s="1590"/>
      <c r="X5" s="1590"/>
      <c r="Y5" s="1590"/>
      <c r="Z5" s="1591"/>
      <c r="AA5" s="1590" t="s">
        <v>34</v>
      </c>
      <c r="AB5" s="1590"/>
      <c r="AC5" s="1590"/>
      <c r="AD5" s="1590"/>
      <c r="AE5" s="1590"/>
      <c r="AF5" s="1590"/>
      <c r="AG5" s="1590"/>
      <c r="AH5" s="1590"/>
      <c r="AI5" s="15"/>
      <c r="AJ5" s="15"/>
      <c r="AK5" s="15"/>
      <c r="AL5" s="15"/>
    </row>
    <row r="6" spans="2:69" s="5" customFormat="1" ht="15.75" customHeight="1">
      <c r="B6" s="14"/>
      <c r="C6" s="1601"/>
      <c r="D6" s="1601"/>
      <c r="E6" s="1601"/>
      <c r="F6" s="1601"/>
      <c r="G6" s="1601"/>
      <c r="H6" s="1601"/>
      <c r="I6" s="1586"/>
      <c r="J6" s="1116"/>
      <c r="K6" s="1116"/>
      <c r="L6" s="1587" t="s">
        <v>279</v>
      </c>
      <c r="M6" s="1588"/>
      <c r="N6" s="1588"/>
      <c r="O6" s="1115"/>
      <c r="P6" s="1604"/>
      <c r="Q6" s="1115"/>
      <c r="R6" s="1116"/>
      <c r="S6" s="1586"/>
      <c r="T6" s="1116"/>
      <c r="U6" s="1116"/>
      <c r="V6" s="1116"/>
      <c r="W6" s="1587" t="s">
        <v>279</v>
      </c>
      <c r="X6" s="1588"/>
      <c r="Y6" s="1588"/>
      <c r="Z6" s="1592"/>
      <c r="AA6" s="1116"/>
      <c r="AB6" s="1116"/>
      <c r="AC6" s="1116"/>
      <c r="AD6" s="1116"/>
      <c r="AE6" s="1587" t="s">
        <v>279</v>
      </c>
      <c r="AF6" s="1588"/>
      <c r="AG6" s="1588"/>
      <c r="AH6" s="1588"/>
      <c r="AI6" s="15"/>
      <c r="AJ6" s="15"/>
      <c r="AK6" s="15"/>
      <c r="AL6" s="15"/>
    </row>
    <row r="7" spans="2:69" s="61" customFormat="1" ht="15.75" customHeight="1">
      <c r="C7" s="1619"/>
      <c r="D7" s="1619"/>
      <c r="E7" s="1619"/>
      <c r="F7" s="1619"/>
      <c r="G7" s="1619"/>
      <c r="H7" s="1619"/>
      <c r="I7" s="1593" t="s">
        <v>39</v>
      </c>
      <c r="J7" s="1594"/>
      <c r="K7" s="1594"/>
      <c r="L7" s="1595" t="s">
        <v>275</v>
      </c>
      <c r="M7" s="1594"/>
      <c r="N7" s="1594"/>
      <c r="O7" s="1595" t="s">
        <v>39</v>
      </c>
      <c r="P7" s="1620"/>
      <c r="Q7" s="1595" t="s">
        <v>39</v>
      </c>
      <c r="R7" s="1594"/>
      <c r="S7" s="1593" t="s">
        <v>39</v>
      </c>
      <c r="T7" s="1594"/>
      <c r="U7" s="1594"/>
      <c r="V7" s="1594"/>
      <c r="W7" s="1595" t="s">
        <v>275</v>
      </c>
      <c r="X7" s="1594"/>
      <c r="Y7" s="1594"/>
      <c r="Z7" s="1596"/>
      <c r="AA7" s="1594" t="s">
        <v>39</v>
      </c>
      <c r="AB7" s="1594"/>
      <c r="AC7" s="1594"/>
      <c r="AD7" s="1594"/>
      <c r="AE7" s="1610" t="s">
        <v>275</v>
      </c>
      <c r="AF7" s="1611"/>
      <c r="AG7" s="1611"/>
      <c r="AH7" s="1611"/>
      <c r="AI7" s="62"/>
      <c r="AJ7" s="62"/>
      <c r="AK7" s="62"/>
      <c r="AL7" s="62"/>
    </row>
    <row r="8" spans="2:69" s="5" customFormat="1" ht="15.75" customHeight="1">
      <c r="B8" s="14"/>
      <c r="C8" s="1612" t="s">
        <v>34</v>
      </c>
      <c r="D8" s="1612"/>
      <c r="E8" s="1612"/>
      <c r="F8" s="1612"/>
      <c r="G8" s="1612"/>
      <c r="H8" s="1612"/>
      <c r="I8" s="1613">
        <f>O8+Q8</f>
        <v>156</v>
      </c>
      <c r="J8" s="1614"/>
      <c r="K8" s="1614"/>
      <c r="L8" s="1615">
        <v>100</v>
      </c>
      <c r="M8" s="1616"/>
      <c r="N8" s="1616"/>
      <c r="O8" s="1617">
        <f>SUM(O10:P21)</f>
        <v>74</v>
      </c>
      <c r="P8" s="1618"/>
      <c r="Q8" s="1617">
        <f>SUM(Q10:R21)</f>
        <v>82</v>
      </c>
      <c r="R8" s="1614"/>
      <c r="S8" s="1579">
        <f>SUM(S10:T21)</f>
        <v>195535</v>
      </c>
      <c r="T8" s="1580"/>
      <c r="U8" s="1580">
        <f>SUM(U10:V21)</f>
        <v>0</v>
      </c>
      <c r="V8" s="1581"/>
      <c r="W8" s="1575">
        <v>100</v>
      </c>
      <c r="X8" s="1576"/>
      <c r="Y8" s="1576"/>
      <c r="Z8" s="1582"/>
      <c r="AA8" s="1580">
        <f>SUM(AA10:AB21)</f>
        <v>2402460</v>
      </c>
      <c r="AB8" s="1580"/>
      <c r="AC8" s="1580">
        <f>SUM(AC10:AD21)</f>
        <v>0</v>
      </c>
      <c r="AD8" s="1580"/>
      <c r="AE8" s="1575">
        <v>100</v>
      </c>
      <c r="AF8" s="1576"/>
      <c r="AG8" s="1576"/>
      <c r="AH8" s="1576"/>
      <c r="AI8" s="15"/>
      <c r="AJ8" s="15"/>
      <c r="AK8" s="15"/>
      <c r="AL8" s="15"/>
    </row>
    <row r="9" spans="2:69" s="5" customFormat="1" ht="15.75" customHeight="1">
      <c r="B9" s="14"/>
      <c r="C9" s="1557"/>
      <c r="D9" s="1557"/>
      <c r="E9" s="1557"/>
      <c r="F9" s="1557"/>
      <c r="G9" s="1557"/>
      <c r="H9" s="1557"/>
      <c r="I9" s="1558"/>
      <c r="J9" s="1548"/>
      <c r="K9" s="1548"/>
      <c r="L9" s="1577"/>
      <c r="M9" s="1578"/>
      <c r="N9" s="1578"/>
      <c r="O9" s="1553"/>
      <c r="P9" s="1554"/>
      <c r="Q9" s="1553"/>
      <c r="R9" s="1548"/>
      <c r="S9" s="1570"/>
      <c r="T9" s="1571"/>
      <c r="U9" s="1571"/>
      <c r="V9" s="1572"/>
      <c r="W9" s="1573"/>
      <c r="X9" s="1571"/>
      <c r="Y9" s="1571"/>
      <c r="Z9" s="1574"/>
      <c r="AA9" s="1571"/>
      <c r="AB9" s="1571"/>
      <c r="AC9" s="1571"/>
      <c r="AD9" s="1571"/>
      <c r="AE9" s="1573"/>
      <c r="AF9" s="1571"/>
      <c r="AG9" s="1571"/>
      <c r="AH9" s="1571"/>
      <c r="AI9" s="15"/>
      <c r="AJ9" s="15"/>
      <c r="AK9" s="15"/>
      <c r="AL9" s="15"/>
    </row>
    <row r="10" spans="2:69" s="5" customFormat="1" ht="15.75" customHeight="1">
      <c r="B10" s="14"/>
      <c r="C10" s="1557" t="s">
        <v>282</v>
      </c>
      <c r="D10" s="1557"/>
      <c r="E10" s="1557"/>
      <c r="F10" s="1557"/>
      <c r="G10" s="1557"/>
      <c r="H10" s="1557"/>
      <c r="I10" s="1558">
        <f t="shared" ref="I10:I21" si="0">O10+Q10</f>
        <v>16</v>
      </c>
      <c r="J10" s="1548"/>
      <c r="K10" s="1554"/>
      <c r="L10" s="1555">
        <f>I10/$I$8*100</f>
        <v>10.256410256410255</v>
      </c>
      <c r="M10" s="1556"/>
      <c r="N10" s="1556"/>
      <c r="O10" s="1553">
        <v>5</v>
      </c>
      <c r="P10" s="1554"/>
      <c r="Q10" s="1553">
        <v>11</v>
      </c>
      <c r="R10" s="1548"/>
      <c r="S10" s="1551">
        <v>24475</v>
      </c>
      <c r="T10" s="1547"/>
      <c r="U10" s="1547"/>
      <c r="V10" s="1569"/>
      <c r="W10" s="1549">
        <f>S10/$S$8*100</f>
        <v>12.516940701153246</v>
      </c>
      <c r="X10" s="1550"/>
      <c r="Y10" s="1550"/>
      <c r="Z10" s="1552"/>
      <c r="AA10" s="1547">
        <v>374593</v>
      </c>
      <c r="AB10" s="1548"/>
      <c r="AC10" s="1548"/>
      <c r="AD10" s="1548"/>
      <c r="AE10" s="1549">
        <f>AA10/$AA$8*100</f>
        <v>15.592059805366166</v>
      </c>
      <c r="AF10" s="1550"/>
      <c r="AG10" s="1550"/>
      <c r="AH10" s="1550"/>
      <c r="AI10" s="15"/>
      <c r="AJ10" s="15"/>
      <c r="AK10" s="15"/>
      <c r="AL10" s="15"/>
    </row>
    <row r="11" spans="2:69" s="5" customFormat="1" ht="15.75" customHeight="1">
      <c r="B11" s="14"/>
      <c r="C11" s="1557" t="s">
        <v>281</v>
      </c>
      <c r="D11" s="1557"/>
      <c r="E11" s="1557"/>
      <c r="F11" s="1557"/>
      <c r="G11" s="1557"/>
      <c r="H11" s="1557"/>
      <c r="I11" s="1558">
        <f t="shared" si="0"/>
        <v>34</v>
      </c>
      <c r="J11" s="1548"/>
      <c r="K11" s="1554"/>
      <c r="L11" s="1555">
        <f t="shared" ref="L11:L21" si="1">I11/$I$8*100</f>
        <v>21.794871794871796</v>
      </c>
      <c r="M11" s="1556"/>
      <c r="N11" s="1556"/>
      <c r="O11" s="1553">
        <v>12</v>
      </c>
      <c r="P11" s="1554"/>
      <c r="Q11" s="1553">
        <v>22</v>
      </c>
      <c r="R11" s="1548"/>
      <c r="S11" s="1551">
        <v>63833</v>
      </c>
      <c r="T11" s="1547"/>
      <c r="U11" s="1547"/>
      <c r="V11" s="1569"/>
      <c r="W11" s="1549">
        <f t="shared" ref="W11:W21" si="2">S11/$S$8*100</f>
        <v>32.645306466872938</v>
      </c>
      <c r="X11" s="1550"/>
      <c r="Y11" s="1550"/>
      <c r="Z11" s="1552"/>
      <c r="AA11" s="1547">
        <v>667475</v>
      </c>
      <c r="AB11" s="1548"/>
      <c r="AC11" s="1548"/>
      <c r="AD11" s="1548"/>
      <c r="AE11" s="1549">
        <f t="shared" ref="AE11:AE21" si="3">AA11/$AA$8*100</f>
        <v>27.782980778035849</v>
      </c>
      <c r="AF11" s="1550"/>
      <c r="AG11" s="1550"/>
      <c r="AH11" s="1550"/>
      <c r="AI11" s="15"/>
      <c r="AJ11" s="15"/>
      <c r="AK11" s="15"/>
      <c r="AL11" s="15"/>
    </row>
    <row r="12" spans="2:69" s="5" customFormat="1" ht="15.75" customHeight="1">
      <c r="B12" s="14"/>
      <c r="C12" s="1557" t="s">
        <v>283</v>
      </c>
      <c r="D12" s="1557"/>
      <c r="E12" s="1557"/>
      <c r="F12" s="1557"/>
      <c r="G12" s="1557"/>
      <c r="H12" s="1557"/>
      <c r="I12" s="1558">
        <f t="shared" si="0"/>
        <v>12</v>
      </c>
      <c r="J12" s="1548"/>
      <c r="K12" s="1554"/>
      <c r="L12" s="1555">
        <f t="shared" si="1"/>
        <v>7.6923076923076925</v>
      </c>
      <c r="M12" s="1556"/>
      <c r="N12" s="1556"/>
      <c r="O12" s="1553">
        <v>1</v>
      </c>
      <c r="P12" s="1554"/>
      <c r="Q12" s="1553">
        <v>11</v>
      </c>
      <c r="R12" s="1548"/>
      <c r="S12" s="1551">
        <v>18750</v>
      </c>
      <c r="T12" s="1548"/>
      <c r="U12" s="1548"/>
      <c r="V12" s="1548"/>
      <c r="W12" s="1549">
        <f t="shared" si="2"/>
        <v>9.5890761244789928</v>
      </c>
      <c r="X12" s="1550"/>
      <c r="Y12" s="1550"/>
      <c r="Z12" s="1552"/>
      <c r="AA12" s="1547">
        <v>230351</v>
      </c>
      <c r="AB12" s="1548"/>
      <c r="AC12" s="1548"/>
      <c r="AD12" s="1548"/>
      <c r="AE12" s="1549">
        <f t="shared" si="3"/>
        <v>9.5881304995712728</v>
      </c>
      <c r="AF12" s="1550"/>
      <c r="AG12" s="1550"/>
      <c r="AH12" s="1550"/>
      <c r="AI12" s="15"/>
      <c r="AJ12" s="15"/>
      <c r="AK12" s="15"/>
      <c r="AL12" s="15"/>
    </row>
    <row r="13" spans="2:69" s="5" customFormat="1" ht="15.75" customHeight="1">
      <c r="B13" s="14"/>
      <c r="C13" s="1557" t="s">
        <v>288</v>
      </c>
      <c r="D13" s="1557"/>
      <c r="E13" s="1557"/>
      <c r="F13" s="1557"/>
      <c r="G13" s="1557"/>
      <c r="H13" s="1557"/>
      <c r="I13" s="1558">
        <f t="shared" si="0"/>
        <v>3</v>
      </c>
      <c r="J13" s="1548"/>
      <c r="K13" s="1554"/>
      <c r="L13" s="1555">
        <f t="shared" si="1"/>
        <v>1.9230769230769231</v>
      </c>
      <c r="M13" s="1556"/>
      <c r="N13" s="1556"/>
      <c r="O13" s="1553">
        <v>0</v>
      </c>
      <c r="P13" s="1554"/>
      <c r="Q13" s="1553">
        <v>3</v>
      </c>
      <c r="R13" s="1548"/>
      <c r="S13" s="1551">
        <v>3388</v>
      </c>
      <c r="T13" s="1548"/>
      <c r="U13" s="1548"/>
      <c r="V13" s="1548"/>
      <c r="W13" s="1549">
        <f t="shared" si="2"/>
        <v>1.7326821285191911</v>
      </c>
      <c r="X13" s="1550"/>
      <c r="Y13" s="1550"/>
      <c r="Z13" s="1552"/>
      <c r="AA13" s="1547">
        <v>42702</v>
      </c>
      <c r="AB13" s="1548"/>
      <c r="AC13" s="1548"/>
      <c r="AD13" s="1548"/>
      <c r="AE13" s="1549">
        <f t="shared" si="3"/>
        <v>1.7774281361604356</v>
      </c>
      <c r="AF13" s="1550"/>
      <c r="AG13" s="1550"/>
      <c r="AH13" s="1550"/>
      <c r="AI13" s="15"/>
      <c r="AJ13" s="15"/>
      <c r="AK13" s="15"/>
      <c r="AL13" s="15"/>
    </row>
    <row r="14" spans="2:69" s="5" customFormat="1" ht="15.75" customHeight="1">
      <c r="B14" s="14"/>
      <c r="C14" s="1557" t="s">
        <v>289</v>
      </c>
      <c r="D14" s="1557"/>
      <c r="E14" s="1557"/>
      <c r="F14" s="1557"/>
      <c r="G14" s="1557"/>
      <c r="H14" s="1557"/>
      <c r="I14" s="1558">
        <f t="shared" si="0"/>
        <v>1</v>
      </c>
      <c r="J14" s="1548"/>
      <c r="K14" s="1554"/>
      <c r="L14" s="1555">
        <f t="shared" si="1"/>
        <v>0.64102564102564097</v>
      </c>
      <c r="M14" s="1556"/>
      <c r="N14" s="1556"/>
      <c r="O14" s="1553">
        <v>0</v>
      </c>
      <c r="P14" s="1554"/>
      <c r="Q14" s="1553">
        <v>1</v>
      </c>
      <c r="R14" s="1548"/>
      <c r="S14" s="1551">
        <v>3056</v>
      </c>
      <c r="T14" s="1548"/>
      <c r="U14" s="1548"/>
      <c r="V14" s="1548"/>
      <c r="W14" s="1549">
        <f t="shared" si="2"/>
        <v>1.5628915539417496</v>
      </c>
      <c r="X14" s="1550"/>
      <c r="Y14" s="1550"/>
      <c r="Z14" s="1552"/>
      <c r="AA14" s="1547">
        <v>49147</v>
      </c>
      <c r="AB14" s="1548"/>
      <c r="AC14" s="1548"/>
      <c r="AD14" s="1548"/>
      <c r="AE14" s="1549">
        <f t="shared" si="3"/>
        <v>2.0456948294664636</v>
      </c>
      <c r="AF14" s="1550"/>
      <c r="AG14" s="1550"/>
      <c r="AH14" s="1550"/>
      <c r="AI14" s="15"/>
      <c r="AJ14" s="15"/>
      <c r="AK14" s="15"/>
      <c r="AL14" s="15"/>
    </row>
    <row r="15" spans="2:69" s="5" customFormat="1" ht="15.75" customHeight="1">
      <c r="B15" s="14"/>
      <c r="C15" s="1557" t="s">
        <v>284</v>
      </c>
      <c r="D15" s="1557"/>
      <c r="E15" s="1557"/>
      <c r="F15" s="1557"/>
      <c r="G15" s="1557"/>
      <c r="H15" s="1557"/>
      <c r="I15" s="1558">
        <f t="shared" si="0"/>
        <v>29</v>
      </c>
      <c r="J15" s="1548"/>
      <c r="K15" s="1554"/>
      <c r="L15" s="1555">
        <f t="shared" si="1"/>
        <v>18.589743589743591</v>
      </c>
      <c r="M15" s="1556"/>
      <c r="N15" s="1556"/>
      <c r="O15" s="1553">
        <v>21</v>
      </c>
      <c r="P15" s="1554"/>
      <c r="Q15" s="1553">
        <v>8</v>
      </c>
      <c r="R15" s="1548"/>
      <c r="S15" s="1551">
        <v>18290</v>
      </c>
      <c r="T15" s="1548"/>
      <c r="U15" s="1548"/>
      <c r="V15" s="1548"/>
      <c r="W15" s="1549">
        <f t="shared" si="2"/>
        <v>9.3538241235584429</v>
      </c>
      <c r="X15" s="1550"/>
      <c r="Y15" s="1550"/>
      <c r="Z15" s="1552"/>
      <c r="AA15" s="1547">
        <v>320805</v>
      </c>
      <c r="AB15" s="1548"/>
      <c r="AC15" s="1548"/>
      <c r="AD15" s="1548"/>
      <c r="AE15" s="1549">
        <f>AA15/$AA$8*100</f>
        <v>13.353187982318124</v>
      </c>
      <c r="AF15" s="1550"/>
      <c r="AG15" s="1550"/>
      <c r="AH15" s="1550"/>
      <c r="AI15" s="15"/>
      <c r="AJ15" s="15"/>
      <c r="AK15" s="15"/>
      <c r="AL15" s="15"/>
    </row>
    <row r="16" spans="2:69" s="5" customFormat="1" ht="15.75" customHeight="1">
      <c r="B16" s="14"/>
      <c r="C16" s="1557" t="s">
        <v>830</v>
      </c>
      <c r="D16" s="1557"/>
      <c r="E16" s="1557"/>
      <c r="F16" s="1557"/>
      <c r="G16" s="1557"/>
      <c r="H16" s="1557"/>
      <c r="I16" s="1558">
        <f t="shared" si="0"/>
        <v>10</v>
      </c>
      <c r="J16" s="1548"/>
      <c r="K16" s="1554"/>
      <c r="L16" s="1555">
        <f t="shared" si="1"/>
        <v>6.4102564102564097</v>
      </c>
      <c r="M16" s="1556"/>
      <c r="N16" s="1556"/>
      <c r="O16" s="1553">
        <v>5</v>
      </c>
      <c r="P16" s="1554"/>
      <c r="Q16" s="1553">
        <v>5</v>
      </c>
      <c r="R16" s="1548"/>
      <c r="S16" s="1551">
        <v>5702</v>
      </c>
      <c r="T16" s="1548"/>
      <c r="U16" s="1548"/>
      <c r="V16" s="1548"/>
      <c r="W16" s="1549">
        <f t="shared" si="2"/>
        <v>2.9161019766282252</v>
      </c>
      <c r="X16" s="1550"/>
      <c r="Y16" s="1550"/>
      <c r="Z16" s="1552"/>
      <c r="AA16" s="1547">
        <v>67325</v>
      </c>
      <c r="AB16" s="1548"/>
      <c r="AC16" s="1548"/>
      <c r="AD16" s="1548"/>
      <c r="AE16" s="1549">
        <f t="shared" si="3"/>
        <v>2.8023359389958626</v>
      </c>
      <c r="AF16" s="1550"/>
      <c r="AG16" s="1550"/>
      <c r="AH16" s="1550"/>
      <c r="AI16" s="15"/>
      <c r="AJ16" s="15"/>
      <c r="AK16" s="15"/>
      <c r="AL16" s="15"/>
    </row>
    <row r="17" spans="2:69" s="5" customFormat="1" ht="15.75" customHeight="1">
      <c r="B17" s="14"/>
      <c r="C17" s="1557" t="s">
        <v>290</v>
      </c>
      <c r="D17" s="1557"/>
      <c r="E17" s="1557"/>
      <c r="F17" s="1557"/>
      <c r="G17" s="1557"/>
      <c r="H17" s="1557"/>
      <c r="I17" s="1558">
        <f t="shared" si="0"/>
        <v>2</v>
      </c>
      <c r="J17" s="1548"/>
      <c r="K17" s="1554"/>
      <c r="L17" s="1555">
        <f t="shared" si="1"/>
        <v>1.2820512820512819</v>
      </c>
      <c r="M17" s="1556"/>
      <c r="N17" s="1556"/>
      <c r="O17" s="1553">
        <v>2</v>
      </c>
      <c r="P17" s="1554"/>
      <c r="Q17" s="1553">
        <v>0</v>
      </c>
      <c r="R17" s="1548"/>
      <c r="S17" s="1551">
        <v>1317</v>
      </c>
      <c r="T17" s="1548"/>
      <c r="U17" s="1548"/>
      <c r="V17" s="1548"/>
      <c r="W17" s="1549">
        <f t="shared" si="2"/>
        <v>0.67353670698340451</v>
      </c>
      <c r="X17" s="1550"/>
      <c r="Y17" s="1550"/>
      <c r="Z17" s="1552"/>
      <c r="AA17" s="1547">
        <v>13590</v>
      </c>
      <c r="AB17" s="1548"/>
      <c r="AC17" s="1548"/>
      <c r="AD17" s="1548"/>
      <c r="AE17" s="1549">
        <f t="shared" si="3"/>
        <v>0.56567018805724134</v>
      </c>
      <c r="AF17" s="1550"/>
      <c r="AG17" s="1550"/>
      <c r="AH17" s="1550"/>
      <c r="AI17" s="15"/>
      <c r="AJ17" s="15"/>
      <c r="AK17" s="15"/>
      <c r="AL17" s="15"/>
    </row>
    <row r="18" spans="2:69" s="5" customFormat="1" ht="15.75" customHeight="1">
      <c r="B18" s="14"/>
      <c r="C18" s="1557" t="s">
        <v>291</v>
      </c>
      <c r="D18" s="1557"/>
      <c r="E18" s="1557"/>
      <c r="F18" s="1557"/>
      <c r="G18" s="1557"/>
      <c r="H18" s="1557"/>
      <c r="I18" s="1558">
        <f t="shared" si="0"/>
        <v>4</v>
      </c>
      <c r="J18" s="1548"/>
      <c r="K18" s="1554"/>
      <c r="L18" s="1555">
        <f t="shared" si="1"/>
        <v>2.5641025641025639</v>
      </c>
      <c r="M18" s="1556"/>
      <c r="N18" s="1556"/>
      <c r="O18" s="1553">
        <v>1</v>
      </c>
      <c r="P18" s="1554"/>
      <c r="Q18" s="1553">
        <v>3</v>
      </c>
      <c r="R18" s="1548"/>
      <c r="S18" s="1551">
        <v>5381</v>
      </c>
      <c r="T18" s="1548"/>
      <c r="U18" s="1548"/>
      <c r="V18" s="1548"/>
      <c r="W18" s="1549">
        <f t="shared" si="2"/>
        <v>2.7519369933771447</v>
      </c>
      <c r="X18" s="1550"/>
      <c r="Y18" s="1550"/>
      <c r="Z18" s="1552"/>
      <c r="AA18" s="1547">
        <v>47875</v>
      </c>
      <c r="AB18" s="1548"/>
      <c r="AC18" s="1548"/>
      <c r="AD18" s="1548"/>
      <c r="AE18" s="1549">
        <f t="shared" si="3"/>
        <v>1.9927490988403553</v>
      </c>
      <c r="AF18" s="1550"/>
      <c r="AG18" s="1550"/>
      <c r="AH18" s="1550"/>
      <c r="AI18" s="15"/>
      <c r="AJ18" s="15"/>
      <c r="AK18" s="15"/>
      <c r="AL18" s="15"/>
    </row>
    <row r="19" spans="2:69" s="5" customFormat="1" ht="15.75" customHeight="1">
      <c r="B19" s="14"/>
      <c r="C19" s="1557" t="s">
        <v>285</v>
      </c>
      <c r="D19" s="1557"/>
      <c r="E19" s="1557"/>
      <c r="F19" s="1557"/>
      <c r="G19" s="1557"/>
      <c r="H19" s="1557"/>
      <c r="I19" s="1558">
        <f t="shared" si="0"/>
        <v>27</v>
      </c>
      <c r="J19" s="1548"/>
      <c r="K19" s="1554"/>
      <c r="L19" s="1555">
        <f t="shared" si="1"/>
        <v>17.307692307692307</v>
      </c>
      <c r="M19" s="1556"/>
      <c r="N19" s="1556"/>
      <c r="O19" s="1553">
        <v>15</v>
      </c>
      <c r="P19" s="1554"/>
      <c r="Q19" s="1553">
        <v>12</v>
      </c>
      <c r="R19" s="1548"/>
      <c r="S19" s="1551">
        <v>7828</v>
      </c>
      <c r="T19" s="1548"/>
      <c r="U19" s="1548"/>
      <c r="V19" s="1548"/>
      <c r="W19" s="1549">
        <f t="shared" si="2"/>
        <v>4.003375354795816</v>
      </c>
      <c r="X19" s="1550"/>
      <c r="Y19" s="1550"/>
      <c r="Z19" s="1552"/>
      <c r="AA19" s="1547">
        <v>180014</v>
      </c>
      <c r="AB19" s="1548"/>
      <c r="AC19" s="1548"/>
      <c r="AD19" s="1548"/>
      <c r="AE19" s="1549">
        <f t="shared" si="3"/>
        <v>7.4929031076479937</v>
      </c>
      <c r="AF19" s="1550"/>
      <c r="AG19" s="1550"/>
      <c r="AH19" s="1550"/>
      <c r="AI19" s="15"/>
      <c r="AJ19" s="15"/>
      <c r="AK19" s="15"/>
      <c r="AL19" s="15"/>
    </row>
    <row r="20" spans="2:69" s="5" customFormat="1" ht="15.75" customHeight="1">
      <c r="B20" s="14"/>
      <c r="C20" s="1557" t="s">
        <v>286</v>
      </c>
      <c r="D20" s="1557"/>
      <c r="E20" s="1557"/>
      <c r="F20" s="1557"/>
      <c r="G20" s="1557"/>
      <c r="H20" s="1557"/>
      <c r="I20" s="1558">
        <f t="shared" si="0"/>
        <v>9</v>
      </c>
      <c r="J20" s="1548"/>
      <c r="K20" s="1554"/>
      <c r="L20" s="1555">
        <f t="shared" si="1"/>
        <v>5.7692307692307692</v>
      </c>
      <c r="M20" s="1556"/>
      <c r="N20" s="1556"/>
      <c r="O20" s="1553">
        <v>6</v>
      </c>
      <c r="P20" s="1554"/>
      <c r="Q20" s="1553">
        <v>3</v>
      </c>
      <c r="R20" s="1548"/>
      <c r="S20" s="1551">
        <v>5562</v>
      </c>
      <c r="T20" s="1548"/>
      <c r="U20" s="1548"/>
      <c r="V20" s="1548"/>
      <c r="W20" s="1549">
        <f t="shared" si="2"/>
        <v>2.8445035415654485</v>
      </c>
      <c r="X20" s="1550"/>
      <c r="Y20" s="1550"/>
      <c r="Z20" s="1552"/>
      <c r="AA20" s="1547">
        <v>41034</v>
      </c>
      <c r="AB20" s="1548"/>
      <c r="AC20" s="1548"/>
      <c r="AD20" s="1548"/>
      <c r="AE20" s="1549">
        <f t="shared" si="3"/>
        <v>1.7079993007167653</v>
      </c>
      <c r="AF20" s="1550"/>
      <c r="AG20" s="1550"/>
      <c r="AH20" s="1550"/>
      <c r="AI20" s="15"/>
      <c r="AJ20" s="15"/>
      <c r="AK20" s="15"/>
      <c r="AL20" s="15"/>
    </row>
    <row r="21" spans="2:69" s="5" customFormat="1" ht="15.75" customHeight="1">
      <c r="B21" s="14"/>
      <c r="C21" s="1557" t="s">
        <v>287</v>
      </c>
      <c r="D21" s="1557"/>
      <c r="E21" s="1557"/>
      <c r="F21" s="1557"/>
      <c r="G21" s="1557"/>
      <c r="H21" s="1557"/>
      <c r="I21" s="1558">
        <f t="shared" si="0"/>
        <v>9</v>
      </c>
      <c r="J21" s="1548"/>
      <c r="K21" s="1554"/>
      <c r="L21" s="1555">
        <f t="shared" si="1"/>
        <v>5.7692307692307692</v>
      </c>
      <c r="M21" s="1556"/>
      <c r="N21" s="1556"/>
      <c r="O21" s="1553">
        <v>6</v>
      </c>
      <c r="P21" s="1554"/>
      <c r="Q21" s="1553">
        <v>3</v>
      </c>
      <c r="R21" s="1548"/>
      <c r="S21" s="1551">
        <v>37953</v>
      </c>
      <c r="T21" s="1548"/>
      <c r="U21" s="1548"/>
      <c r="V21" s="1548"/>
      <c r="W21" s="1549">
        <f t="shared" si="2"/>
        <v>19.409824328125399</v>
      </c>
      <c r="X21" s="1550"/>
      <c r="Y21" s="1550"/>
      <c r="Z21" s="1552"/>
      <c r="AA21" s="1547">
        <v>367549</v>
      </c>
      <c r="AB21" s="1548"/>
      <c r="AC21" s="1548"/>
      <c r="AD21" s="1548"/>
      <c r="AE21" s="1549">
        <f t="shared" si="3"/>
        <v>15.298860334823472</v>
      </c>
      <c r="AF21" s="1550"/>
      <c r="AG21" s="1550"/>
      <c r="AH21" s="1550"/>
      <c r="AI21" s="15"/>
      <c r="AJ21" s="15"/>
      <c r="AK21" s="15"/>
      <c r="AL21" s="15"/>
    </row>
    <row r="22" spans="2:69" s="5" customFormat="1" ht="15.75" customHeight="1" thickBot="1">
      <c r="B22" s="14"/>
      <c r="C22" s="1560"/>
      <c r="D22" s="1560"/>
      <c r="E22" s="1560"/>
      <c r="F22" s="1560"/>
      <c r="G22" s="1560"/>
      <c r="H22" s="1560"/>
      <c r="I22" s="1561"/>
      <c r="J22" s="1562"/>
      <c r="K22" s="1562"/>
      <c r="L22" s="1563"/>
      <c r="M22" s="1564"/>
      <c r="N22" s="1564"/>
      <c r="O22" s="1565"/>
      <c r="P22" s="1566"/>
      <c r="Q22" s="1565"/>
      <c r="R22" s="1562"/>
      <c r="S22" s="1567"/>
      <c r="T22" s="1560"/>
      <c r="U22" s="1560"/>
      <c r="V22" s="1560"/>
      <c r="W22" s="1559"/>
      <c r="X22" s="1560"/>
      <c r="Y22" s="1560"/>
      <c r="Z22" s="1568"/>
      <c r="AA22" s="1560"/>
      <c r="AB22" s="1560"/>
      <c r="AC22" s="1560"/>
      <c r="AD22" s="1560"/>
      <c r="AE22" s="1559"/>
      <c r="AF22" s="1560"/>
      <c r="AG22" s="1560"/>
      <c r="AH22" s="1560"/>
      <c r="AI22" s="15"/>
      <c r="AJ22" s="15"/>
      <c r="AK22" s="15"/>
      <c r="AL22" s="15"/>
    </row>
    <row r="23" spans="2:69" ht="15.75" customHeight="1" thickTop="1">
      <c r="AH23" s="7" t="s">
        <v>1033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5" spans="2:69" s="11" customFormat="1" ht="15.75" customHeight="1">
      <c r="B25" s="9"/>
      <c r="C25" s="1609" t="s">
        <v>927</v>
      </c>
      <c r="D25" s="1609"/>
      <c r="E25" s="1609"/>
      <c r="F25" s="1609"/>
      <c r="G25" s="1609"/>
      <c r="H25" s="1609"/>
      <c r="I25" s="1609"/>
      <c r="J25" s="1609"/>
      <c r="K25" s="1609"/>
      <c r="L25" s="1609"/>
      <c r="M25" s="1609"/>
      <c r="N25" s="1609"/>
      <c r="O25" s="1609"/>
      <c r="P25" s="1609"/>
      <c r="Q25" s="1609"/>
      <c r="R25" s="1609"/>
      <c r="S25" s="1609"/>
      <c r="T25" s="1609"/>
      <c r="U25" s="1609"/>
      <c r="V25" s="1609"/>
      <c r="W25" s="1609"/>
      <c r="X25" s="1609"/>
      <c r="Y25" s="1609"/>
      <c r="Z25" s="1609"/>
      <c r="AA25" s="1609"/>
      <c r="AB25" s="1609"/>
      <c r="AC25" s="1609"/>
      <c r="AD25" s="10"/>
      <c r="AE25" s="10"/>
      <c r="AF25" s="19"/>
      <c r="AG25" s="19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2:69" s="11" customFormat="1" ht="15.75" customHeight="1" thickBot="1">
      <c r="B26" s="9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52" t="s">
        <v>926</v>
      </c>
      <c r="AD26" s="10"/>
      <c r="AE26" s="10"/>
      <c r="AF26" s="19"/>
      <c r="AG26" s="19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2:69" s="5" customFormat="1" ht="15.75" customHeight="1" thickTop="1">
      <c r="B27" s="14"/>
      <c r="C27" s="1597" t="s">
        <v>32</v>
      </c>
      <c r="D27" s="1597"/>
      <c r="E27" s="1597"/>
      <c r="F27" s="1597"/>
      <c r="G27" s="1597"/>
      <c r="H27" s="1598"/>
      <c r="I27" s="1583" t="s">
        <v>114</v>
      </c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3" t="s">
        <v>150</v>
      </c>
      <c r="Y27" s="1584"/>
      <c r="Z27" s="1585"/>
      <c r="AA27" s="1584" t="s">
        <v>149</v>
      </c>
      <c r="AB27" s="1584"/>
      <c r="AC27" s="1584"/>
      <c r="AD27" s="15"/>
      <c r="AE27" s="15"/>
      <c r="AF27" s="15"/>
      <c r="AG27" s="15"/>
    </row>
    <row r="28" spans="2:69" s="5" customFormat="1" ht="15.75" customHeight="1">
      <c r="B28" s="14"/>
      <c r="C28" s="1655"/>
      <c r="D28" s="1655"/>
      <c r="E28" s="1655"/>
      <c r="F28" s="1655"/>
      <c r="G28" s="1655"/>
      <c r="H28" s="1600"/>
      <c r="I28" s="1589" t="s">
        <v>333</v>
      </c>
      <c r="J28" s="1652"/>
      <c r="K28" s="1652"/>
      <c r="L28" s="1652"/>
      <c r="M28" s="1652"/>
      <c r="N28" s="1652"/>
      <c r="O28" s="1652"/>
      <c r="P28" s="1652"/>
      <c r="Q28" s="1652"/>
      <c r="R28" s="1602" t="s">
        <v>334</v>
      </c>
      <c r="S28" s="1652"/>
      <c r="T28" s="1603"/>
      <c r="U28" s="1656" t="s">
        <v>335</v>
      </c>
      <c r="V28" s="1652"/>
      <c r="W28" s="1652"/>
      <c r="X28" s="1651" t="s">
        <v>335</v>
      </c>
      <c r="Y28" s="1652"/>
      <c r="Z28" s="1591"/>
      <c r="AA28" s="1654" t="s">
        <v>335</v>
      </c>
      <c r="AB28" s="1652"/>
      <c r="AC28" s="1652"/>
      <c r="AD28" s="15"/>
      <c r="AE28" s="15"/>
      <c r="AF28" s="15"/>
      <c r="AG28" s="15"/>
    </row>
    <row r="29" spans="2:69" s="5" customFormat="1" ht="15.75" customHeight="1">
      <c r="B29" s="14"/>
      <c r="C29" s="1601"/>
      <c r="D29" s="1601"/>
      <c r="E29" s="1601"/>
      <c r="F29" s="1601"/>
      <c r="G29" s="1601"/>
      <c r="H29" s="1601"/>
      <c r="I29" s="1649" t="s">
        <v>34</v>
      </c>
      <c r="J29" s="1650"/>
      <c r="K29" s="1650"/>
      <c r="L29" s="1650" t="s">
        <v>35</v>
      </c>
      <c r="M29" s="1650"/>
      <c r="N29" s="1650"/>
      <c r="O29" s="1650" t="s">
        <v>36</v>
      </c>
      <c r="P29" s="1650"/>
      <c r="Q29" s="1587"/>
      <c r="R29" s="1115"/>
      <c r="S29" s="1116"/>
      <c r="T29" s="1604"/>
      <c r="U29" s="1115"/>
      <c r="V29" s="1116"/>
      <c r="W29" s="1116"/>
      <c r="X29" s="1586"/>
      <c r="Y29" s="1116"/>
      <c r="Z29" s="1653"/>
      <c r="AA29" s="1116"/>
      <c r="AB29" s="1116"/>
      <c r="AC29" s="1116"/>
      <c r="AD29" s="15"/>
      <c r="AE29" s="15"/>
      <c r="AF29" s="15"/>
      <c r="AG29" s="15"/>
    </row>
    <row r="30" spans="2:69" s="61" customFormat="1" ht="15.75" customHeight="1">
      <c r="C30" s="1664"/>
      <c r="D30" s="1664"/>
      <c r="E30" s="1664"/>
      <c r="F30" s="1664"/>
      <c r="G30" s="1664"/>
      <c r="H30" s="1664"/>
      <c r="I30" s="1665" t="s">
        <v>39</v>
      </c>
      <c r="J30" s="1666"/>
      <c r="K30" s="1666"/>
      <c r="L30" s="1595" t="s">
        <v>39</v>
      </c>
      <c r="M30" s="1645"/>
      <c r="N30" s="1620"/>
      <c r="O30" s="1595" t="s">
        <v>39</v>
      </c>
      <c r="P30" s="1645"/>
      <c r="Q30" s="1620"/>
      <c r="R30" s="1595" t="s">
        <v>352</v>
      </c>
      <c r="S30" s="1645"/>
      <c r="T30" s="1620"/>
      <c r="U30" s="1595"/>
      <c r="V30" s="1645"/>
      <c r="W30" s="1645"/>
      <c r="X30" s="1593"/>
      <c r="Y30" s="1645"/>
      <c r="Z30" s="1596"/>
      <c r="AA30" s="1645"/>
      <c r="AB30" s="1645"/>
      <c r="AC30" s="1645"/>
      <c r="AD30" s="62"/>
      <c r="AE30" s="62"/>
      <c r="AF30" s="62"/>
      <c r="AG30" s="62"/>
    </row>
    <row r="31" spans="2:69" s="5" customFormat="1" ht="15.75" customHeight="1">
      <c r="B31" s="14"/>
      <c r="C31" s="1657" t="s">
        <v>925</v>
      </c>
      <c r="D31" s="1657"/>
      <c r="E31" s="1657"/>
      <c r="F31" s="1657"/>
      <c r="G31" s="1657"/>
      <c r="H31" s="1657"/>
      <c r="I31" s="1658">
        <v>135</v>
      </c>
      <c r="J31" s="1659"/>
      <c r="K31" s="1659"/>
      <c r="L31" s="1642">
        <v>61</v>
      </c>
      <c r="M31" s="1643"/>
      <c r="N31" s="1644"/>
      <c r="O31" s="1642">
        <v>74</v>
      </c>
      <c r="P31" s="1643"/>
      <c r="Q31" s="1644"/>
      <c r="R31" s="1642">
        <v>7.5</v>
      </c>
      <c r="S31" s="1643"/>
      <c r="T31" s="1644"/>
      <c r="U31" s="1660">
        <v>1.54</v>
      </c>
      <c r="V31" s="1661"/>
      <c r="W31" s="1661"/>
      <c r="X31" s="1662">
        <v>1.23</v>
      </c>
      <c r="Y31" s="1636"/>
      <c r="Z31" s="1663"/>
      <c r="AA31" s="1636">
        <v>1.36</v>
      </c>
      <c r="AB31" s="1636"/>
      <c r="AC31" s="1636"/>
      <c r="AD31" s="15"/>
      <c r="AE31" s="15"/>
      <c r="AF31" s="15"/>
      <c r="AG31" s="15"/>
    </row>
    <row r="32" spans="2:69" s="5" customFormat="1" ht="15.75" customHeight="1">
      <c r="B32" s="14"/>
      <c r="C32" s="1605"/>
      <c r="D32" s="1605"/>
      <c r="E32" s="1605"/>
      <c r="F32" s="1605"/>
      <c r="G32" s="1605"/>
      <c r="H32" s="1605"/>
      <c r="I32" s="1606"/>
      <c r="J32" s="1607"/>
      <c r="K32" s="1607"/>
      <c r="L32" s="1553"/>
      <c r="M32" s="1608"/>
      <c r="N32" s="1554"/>
      <c r="O32" s="1553"/>
      <c r="P32" s="1608"/>
      <c r="Q32" s="1514"/>
      <c r="R32" s="1534"/>
      <c r="S32" s="1205"/>
      <c r="T32" s="1514"/>
      <c r="U32" s="1637"/>
      <c r="V32" s="1638"/>
      <c r="W32" s="1622"/>
      <c r="X32" s="1639"/>
      <c r="Y32" s="1640"/>
      <c r="Z32" s="1641"/>
      <c r="AA32" s="1640"/>
      <c r="AB32" s="1640"/>
      <c r="AC32" s="1640"/>
      <c r="AD32" s="15"/>
      <c r="AE32" s="15"/>
      <c r="AF32" s="15"/>
      <c r="AG32" s="15"/>
    </row>
    <row r="33" spans="2:69" s="5" customFormat="1" ht="15.75" hidden="1" customHeight="1" outlineLevel="1">
      <c r="B33" s="14"/>
      <c r="C33" s="1605" t="s">
        <v>340</v>
      </c>
      <c r="D33" s="1605"/>
      <c r="E33" s="1605"/>
      <c r="F33" s="1605"/>
      <c r="G33" s="1605"/>
      <c r="H33" s="1605"/>
      <c r="I33" s="1606">
        <v>163</v>
      </c>
      <c r="J33" s="1607"/>
      <c r="K33" s="1607"/>
      <c r="L33" s="1553">
        <v>73</v>
      </c>
      <c r="M33" s="1608"/>
      <c r="N33" s="1554"/>
      <c r="O33" s="1553">
        <v>90</v>
      </c>
      <c r="P33" s="1608"/>
      <c r="Q33" s="1554"/>
      <c r="R33" s="1553">
        <v>10.5</v>
      </c>
      <c r="S33" s="1608"/>
      <c r="T33" s="1554"/>
      <c r="U33" s="1621">
        <v>1.64</v>
      </c>
      <c r="V33" s="1622"/>
      <c r="W33" s="1622"/>
      <c r="X33" s="1623">
        <v>1.2</v>
      </c>
      <c r="Y33" s="1622"/>
      <c r="Z33" s="1624"/>
      <c r="AA33" s="1622">
        <v>1.32</v>
      </c>
      <c r="AB33" s="1622"/>
      <c r="AC33" s="1622"/>
      <c r="AD33" s="15"/>
      <c r="AE33" s="15"/>
      <c r="AF33" s="15"/>
      <c r="AG33" s="15"/>
    </row>
    <row r="34" spans="2:69" s="5" customFormat="1" ht="15.75" customHeight="1" collapsed="1">
      <c r="B34" s="14"/>
      <c r="C34" s="1605" t="s">
        <v>339</v>
      </c>
      <c r="D34" s="1605"/>
      <c r="E34" s="1605"/>
      <c r="F34" s="1605"/>
      <c r="G34" s="1605"/>
      <c r="H34" s="1605"/>
      <c r="I34" s="1606">
        <v>164</v>
      </c>
      <c r="J34" s="1607"/>
      <c r="K34" s="1607"/>
      <c r="L34" s="1553">
        <v>92</v>
      </c>
      <c r="M34" s="1608"/>
      <c r="N34" s="1554"/>
      <c r="O34" s="1553">
        <v>72</v>
      </c>
      <c r="P34" s="1608"/>
      <c r="Q34" s="1554"/>
      <c r="R34" s="1553">
        <v>10.199999999999999</v>
      </c>
      <c r="S34" s="1608"/>
      <c r="T34" s="1554"/>
      <c r="U34" s="1621">
        <v>1.51</v>
      </c>
      <c r="V34" s="1622"/>
      <c r="W34" s="1622"/>
      <c r="X34" s="1623">
        <v>1.22</v>
      </c>
      <c r="Y34" s="1622"/>
      <c r="Z34" s="1624"/>
      <c r="AA34" s="1622">
        <v>1.34</v>
      </c>
      <c r="AB34" s="1622"/>
      <c r="AC34" s="1622"/>
      <c r="AD34" s="15"/>
      <c r="AE34" s="15"/>
      <c r="AF34" s="15"/>
      <c r="AG34" s="15"/>
    </row>
    <row r="35" spans="2:69" s="5" customFormat="1" ht="15.75" customHeight="1">
      <c r="B35" s="14"/>
      <c r="C35" s="1605" t="s">
        <v>324</v>
      </c>
      <c r="D35" s="1605"/>
      <c r="E35" s="1605"/>
      <c r="F35" s="1605"/>
      <c r="G35" s="1605"/>
      <c r="H35" s="1605"/>
      <c r="I35" s="1606">
        <v>176</v>
      </c>
      <c r="J35" s="1607"/>
      <c r="K35" s="1607"/>
      <c r="L35" s="1553">
        <v>90</v>
      </c>
      <c r="M35" s="1608"/>
      <c r="N35" s="1554"/>
      <c r="O35" s="1553">
        <v>86</v>
      </c>
      <c r="P35" s="1608"/>
      <c r="Q35" s="1554"/>
      <c r="R35" s="1553">
        <v>10.9</v>
      </c>
      <c r="S35" s="1608"/>
      <c r="T35" s="1554"/>
      <c r="U35" s="1621">
        <v>1.6</v>
      </c>
      <c r="V35" s="1622"/>
      <c r="W35" s="1622"/>
      <c r="X35" s="1623">
        <v>1.23</v>
      </c>
      <c r="Y35" s="1622"/>
      <c r="Z35" s="1624"/>
      <c r="AA35" s="1622">
        <v>1.37</v>
      </c>
      <c r="AB35" s="1622"/>
      <c r="AC35" s="1622"/>
      <c r="AD35" s="15"/>
      <c r="AE35" s="15"/>
      <c r="AF35" s="15"/>
      <c r="AG35" s="15"/>
    </row>
    <row r="36" spans="2:69" s="5" customFormat="1" ht="15.75" customHeight="1">
      <c r="B36" s="14"/>
      <c r="C36" s="1605" t="s">
        <v>338</v>
      </c>
      <c r="D36" s="1605"/>
      <c r="E36" s="1605"/>
      <c r="F36" s="1605"/>
      <c r="G36" s="1605"/>
      <c r="H36" s="1605"/>
      <c r="I36" s="1606">
        <v>166</v>
      </c>
      <c r="J36" s="1607"/>
      <c r="K36" s="1607"/>
      <c r="L36" s="1553">
        <v>85</v>
      </c>
      <c r="M36" s="1608"/>
      <c r="N36" s="1554"/>
      <c r="O36" s="1553">
        <v>81</v>
      </c>
      <c r="P36" s="1608"/>
      <c r="Q36" s="1554"/>
      <c r="R36" s="1553">
        <v>10.199999999999999</v>
      </c>
      <c r="S36" s="1608"/>
      <c r="T36" s="1554"/>
      <c r="U36" s="1621">
        <v>1.62</v>
      </c>
      <c r="V36" s="1622"/>
      <c r="W36" s="1622"/>
      <c r="X36" s="1623">
        <v>1.23</v>
      </c>
      <c r="Y36" s="1622"/>
      <c r="Z36" s="1624"/>
      <c r="AA36" s="1622">
        <v>1.37</v>
      </c>
      <c r="AB36" s="1622"/>
      <c r="AC36" s="1622"/>
      <c r="AD36" s="15"/>
      <c r="AE36" s="15"/>
      <c r="AF36" s="15"/>
      <c r="AG36" s="15"/>
    </row>
    <row r="37" spans="2:69" s="5" customFormat="1" ht="15.75" customHeight="1">
      <c r="B37" s="14"/>
      <c r="C37" s="1605" t="s">
        <v>40</v>
      </c>
      <c r="D37" s="1605"/>
      <c r="E37" s="1605"/>
      <c r="F37" s="1605"/>
      <c r="G37" s="1605"/>
      <c r="H37" s="1605"/>
      <c r="I37" s="1606">
        <v>155</v>
      </c>
      <c r="J37" s="1607"/>
      <c r="K37" s="1607"/>
      <c r="L37" s="1553">
        <v>87</v>
      </c>
      <c r="M37" s="1608"/>
      <c r="N37" s="1554"/>
      <c r="O37" s="1553">
        <v>68</v>
      </c>
      <c r="P37" s="1608"/>
      <c r="Q37" s="1554"/>
      <c r="R37" s="1553">
        <v>9.5</v>
      </c>
      <c r="S37" s="1608"/>
      <c r="T37" s="1554"/>
      <c r="U37" s="1621">
        <v>1.58</v>
      </c>
      <c r="V37" s="1622"/>
      <c r="W37" s="1622"/>
      <c r="X37" s="1623">
        <v>1.25</v>
      </c>
      <c r="Y37" s="1622"/>
      <c r="Z37" s="1624"/>
      <c r="AA37" s="1622">
        <v>1.39</v>
      </c>
      <c r="AB37" s="1622"/>
      <c r="AC37" s="1622"/>
      <c r="AD37" s="15"/>
      <c r="AE37" s="15"/>
      <c r="AF37" s="15"/>
      <c r="AG37" s="15"/>
    </row>
    <row r="38" spans="2:69" s="5" customFormat="1" ht="15.75" customHeight="1">
      <c r="B38" s="14"/>
      <c r="C38" s="1605" t="s">
        <v>337</v>
      </c>
      <c r="D38" s="1605"/>
      <c r="E38" s="1605"/>
      <c r="F38" s="1605"/>
      <c r="G38" s="1605"/>
      <c r="H38" s="1605"/>
      <c r="I38" s="1606">
        <v>163</v>
      </c>
      <c r="J38" s="1607"/>
      <c r="K38" s="1607"/>
      <c r="L38" s="1553">
        <v>66</v>
      </c>
      <c r="M38" s="1608"/>
      <c r="N38" s="1554"/>
      <c r="O38" s="1553">
        <v>86</v>
      </c>
      <c r="P38" s="1608"/>
      <c r="Q38" s="1554"/>
      <c r="R38" s="1553">
        <v>9.9</v>
      </c>
      <c r="S38" s="1608"/>
      <c r="T38" s="1554"/>
      <c r="U38" s="1621">
        <v>1.62</v>
      </c>
      <c r="V38" s="1622"/>
      <c r="W38" s="1622"/>
      <c r="X38" s="1623">
        <v>1.25</v>
      </c>
      <c r="Y38" s="1622"/>
      <c r="Z38" s="1624"/>
      <c r="AA38" s="1622">
        <v>1.39</v>
      </c>
      <c r="AB38" s="1622"/>
      <c r="AC38" s="1622"/>
      <c r="AD38" s="15"/>
      <c r="AE38" s="15"/>
      <c r="AF38" s="15"/>
      <c r="AG38" s="15"/>
    </row>
    <row r="39" spans="2:69" s="5" customFormat="1" ht="15.75" customHeight="1">
      <c r="B39" s="14"/>
      <c r="C39" s="1605" t="s">
        <v>336</v>
      </c>
      <c r="D39" s="1605"/>
      <c r="E39" s="1605"/>
      <c r="F39" s="1605"/>
      <c r="G39" s="1605"/>
      <c r="H39" s="1605"/>
      <c r="I39" s="1606">
        <v>137</v>
      </c>
      <c r="J39" s="1607"/>
      <c r="K39" s="1607"/>
      <c r="L39" s="1553">
        <v>66</v>
      </c>
      <c r="M39" s="1608"/>
      <c r="N39" s="1554"/>
      <c r="O39" s="1553">
        <v>60</v>
      </c>
      <c r="P39" s="1608"/>
      <c r="Q39" s="1554"/>
      <c r="R39" s="1553">
        <v>8.1999999999999993</v>
      </c>
      <c r="S39" s="1608"/>
      <c r="T39" s="1554"/>
      <c r="U39" s="1621">
        <v>1.45</v>
      </c>
      <c r="V39" s="1622"/>
      <c r="W39" s="1622"/>
      <c r="X39" s="1623">
        <v>1.27</v>
      </c>
      <c r="Y39" s="1622"/>
      <c r="Z39" s="1624"/>
      <c r="AA39" s="1622">
        <v>1.41</v>
      </c>
      <c r="AB39" s="1622"/>
      <c r="AC39" s="1622"/>
      <c r="AD39" s="15"/>
      <c r="AE39" s="15"/>
      <c r="AF39" s="15"/>
      <c r="AG39" s="15"/>
    </row>
    <row r="40" spans="2:69" s="5" customFormat="1" ht="15.75" customHeight="1">
      <c r="B40" s="14"/>
      <c r="C40" s="1605" t="s">
        <v>28</v>
      </c>
      <c r="D40" s="1605"/>
      <c r="E40" s="1605"/>
      <c r="F40" s="1605"/>
      <c r="G40" s="1605"/>
      <c r="H40" s="1605"/>
      <c r="I40" s="1606">
        <v>156</v>
      </c>
      <c r="J40" s="1607"/>
      <c r="K40" s="1607"/>
      <c r="L40" s="1553">
        <v>76</v>
      </c>
      <c r="M40" s="1608"/>
      <c r="N40" s="1554"/>
      <c r="O40" s="1553">
        <v>80</v>
      </c>
      <c r="P40" s="1608"/>
      <c r="Q40" s="1554"/>
      <c r="R40" s="1553">
        <v>9.3000000000000007</v>
      </c>
      <c r="S40" s="1608"/>
      <c r="T40" s="1554"/>
      <c r="U40" s="1621">
        <v>1.68</v>
      </c>
      <c r="V40" s="1622"/>
      <c r="W40" s="1622"/>
      <c r="X40" s="1623">
        <v>1.28</v>
      </c>
      <c r="Y40" s="1622"/>
      <c r="Z40" s="1624"/>
      <c r="AA40" s="1622">
        <v>1.43</v>
      </c>
      <c r="AB40" s="1622"/>
      <c r="AC40" s="1622"/>
      <c r="AD40" s="15"/>
      <c r="AE40" s="15"/>
      <c r="AF40" s="15"/>
      <c r="AG40" s="15"/>
    </row>
    <row r="41" spans="2:69" s="5" customFormat="1" ht="15.75" customHeight="1">
      <c r="B41" s="14"/>
      <c r="C41" s="1605" t="s">
        <v>27</v>
      </c>
      <c r="D41" s="1605"/>
      <c r="E41" s="1605"/>
      <c r="F41" s="1605"/>
      <c r="G41" s="1605"/>
      <c r="H41" s="1605"/>
      <c r="I41" s="1606">
        <v>131</v>
      </c>
      <c r="J41" s="1607"/>
      <c r="K41" s="1607"/>
      <c r="L41" s="1553">
        <v>60</v>
      </c>
      <c r="M41" s="1608"/>
      <c r="N41" s="1554"/>
      <c r="O41" s="1553">
        <v>71</v>
      </c>
      <c r="P41" s="1608"/>
      <c r="Q41" s="1554"/>
      <c r="R41" s="1553">
        <v>7.8</v>
      </c>
      <c r="S41" s="1608"/>
      <c r="T41" s="1554"/>
      <c r="U41" s="1621">
        <v>1.41</v>
      </c>
      <c r="V41" s="1622"/>
      <c r="W41" s="1622"/>
      <c r="X41" s="1623">
        <v>1.29</v>
      </c>
      <c r="Y41" s="1622"/>
      <c r="Z41" s="1624"/>
      <c r="AA41" s="1622">
        <v>1.42</v>
      </c>
      <c r="AB41" s="1622"/>
      <c r="AC41" s="1622"/>
      <c r="AD41" s="291"/>
      <c r="AE41" s="291"/>
      <c r="AF41" s="291"/>
      <c r="AG41" s="291"/>
      <c r="AH41" s="292"/>
    </row>
    <row r="42" spans="2:69" s="5" customFormat="1" ht="15.75" customHeight="1">
      <c r="B42" s="14"/>
      <c r="C42" s="1605" t="s">
        <v>26</v>
      </c>
      <c r="D42" s="1605"/>
      <c r="E42" s="1605"/>
      <c r="F42" s="1605"/>
      <c r="G42" s="1605"/>
      <c r="H42" s="1605"/>
      <c r="I42" s="1606">
        <v>139</v>
      </c>
      <c r="J42" s="1607"/>
      <c r="K42" s="1607"/>
      <c r="L42" s="1553">
        <v>71</v>
      </c>
      <c r="M42" s="1608"/>
      <c r="N42" s="1554"/>
      <c r="O42" s="1553">
        <v>68</v>
      </c>
      <c r="P42" s="1608"/>
      <c r="Q42" s="1554"/>
      <c r="R42" s="1553">
        <v>8.1999999999999993</v>
      </c>
      <c r="S42" s="1608"/>
      <c r="T42" s="1554"/>
      <c r="U42" s="1621">
        <v>1.58</v>
      </c>
      <c r="V42" s="1622"/>
      <c r="W42" s="1622"/>
      <c r="X42" s="1623">
        <v>1.33</v>
      </c>
      <c r="Y42" s="1622"/>
      <c r="Z42" s="1624"/>
      <c r="AA42" s="1622">
        <v>1.45</v>
      </c>
      <c r="AB42" s="1622"/>
      <c r="AC42" s="1622"/>
      <c r="AD42" s="291"/>
      <c r="AE42" s="291"/>
      <c r="AF42" s="291"/>
      <c r="AG42" s="291"/>
      <c r="AH42" s="292"/>
    </row>
    <row r="43" spans="2:69" s="5" customFormat="1" ht="15.75" customHeight="1">
      <c r="B43" s="14"/>
      <c r="C43" s="1605" t="s">
        <v>25</v>
      </c>
      <c r="D43" s="1605"/>
      <c r="E43" s="1605"/>
      <c r="F43" s="1605"/>
      <c r="G43" s="1605"/>
      <c r="H43" s="1605"/>
      <c r="I43" s="1606">
        <v>131</v>
      </c>
      <c r="J43" s="1607"/>
      <c r="K43" s="1607"/>
      <c r="L43" s="1553">
        <v>65</v>
      </c>
      <c r="M43" s="1608"/>
      <c r="N43" s="1554"/>
      <c r="O43" s="1553">
        <v>66</v>
      </c>
      <c r="P43" s="1608"/>
      <c r="Q43" s="1554"/>
      <c r="R43" s="1553">
        <v>7.6</v>
      </c>
      <c r="S43" s="1608"/>
      <c r="T43" s="1554"/>
      <c r="U43" s="1621">
        <v>1.48</v>
      </c>
      <c r="V43" s="1622"/>
      <c r="W43" s="1622"/>
      <c r="X43" s="1625">
        <v>1.31</v>
      </c>
      <c r="Y43" s="1626"/>
      <c r="Z43" s="1627"/>
      <c r="AA43" s="1626">
        <v>1.44</v>
      </c>
      <c r="AB43" s="1626"/>
      <c r="AC43" s="1626"/>
      <c r="AD43" s="291"/>
      <c r="AE43" s="291"/>
      <c r="AF43" s="291"/>
      <c r="AG43" s="291"/>
      <c r="AH43" s="292"/>
    </row>
    <row r="44" spans="2:69" s="5" customFormat="1" ht="15.75" customHeight="1">
      <c r="B44" s="14"/>
      <c r="C44" s="1605" t="s">
        <v>24</v>
      </c>
      <c r="D44" s="1605"/>
      <c r="E44" s="1605"/>
      <c r="F44" s="1605"/>
      <c r="G44" s="1605"/>
      <c r="H44" s="1605"/>
      <c r="I44" s="1606">
        <v>159</v>
      </c>
      <c r="J44" s="1607"/>
      <c r="K44" s="1607"/>
      <c r="L44" s="1553">
        <v>88</v>
      </c>
      <c r="M44" s="1608"/>
      <c r="N44" s="1554"/>
      <c r="O44" s="1553">
        <v>71</v>
      </c>
      <c r="P44" s="1608"/>
      <c r="Q44" s="1554"/>
      <c r="R44" s="1553">
        <v>9.1</v>
      </c>
      <c r="S44" s="1608"/>
      <c r="T44" s="1554"/>
      <c r="U44" s="1621">
        <v>1.81</v>
      </c>
      <c r="V44" s="1622"/>
      <c r="W44" s="1622"/>
      <c r="X44" s="1625">
        <v>1.29</v>
      </c>
      <c r="Y44" s="1626"/>
      <c r="Z44" s="1627"/>
      <c r="AA44" s="1626">
        <v>1.43</v>
      </c>
      <c r="AB44" s="1626"/>
      <c r="AC44" s="1626"/>
      <c r="AD44" s="291"/>
      <c r="AE44" s="291"/>
      <c r="AF44" s="291"/>
      <c r="AG44" s="291"/>
      <c r="AH44" s="292"/>
    </row>
    <row r="45" spans="2:69" s="608" customFormat="1" ht="15.75" customHeight="1">
      <c r="B45" s="14"/>
      <c r="C45" s="1605" t="s">
        <v>751</v>
      </c>
      <c r="D45" s="1605"/>
      <c r="E45" s="1605"/>
      <c r="F45" s="1605"/>
      <c r="G45" s="1605"/>
      <c r="H45" s="1605"/>
      <c r="I45" s="1629">
        <v>135</v>
      </c>
      <c r="J45" s="1630"/>
      <c r="K45" s="1630"/>
      <c r="L45" s="1631">
        <v>61</v>
      </c>
      <c r="M45" s="1632"/>
      <c r="N45" s="1633"/>
      <c r="O45" s="1631">
        <v>74</v>
      </c>
      <c r="P45" s="1632"/>
      <c r="Q45" s="1633"/>
      <c r="R45" s="1631">
        <v>7.6</v>
      </c>
      <c r="S45" s="1632"/>
      <c r="T45" s="1633"/>
      <c r="U45" s="1634">
        <v>1.52</v>
      </c>
      <c r="V45" s="1635"/>
      <c r="W45" s="1635"/>
      <c r="X45" s="1646">
        <v>1.28</v>
      </c>
      <c r="Y45" s="1647"/>
      <c r="Z45" s="1648"/>
      <c r="AA45" s="1647">
        <v>1.42</v>
      </c>
      <c r="AB45" s="1647"/>
      <c r="AC45" s="1647"/>
      <c r="AD45" s="291"/>
      <c r="AE45" s="291"/>
      <c r="AF45" s="291"/>
      <c r="AG45" s="291"/>
      <c r="AH45" s="292"/>
    </row>
    <row r="46" spans="2:69" s="5" customFormat="1" ht="15.75" customHeight="1" thickBot="1">
      <c r="B46" s="14"/>
      <c r="C46" s="1560"/>
      <c r="D46" s="1560"/>
      <c r="E46" s="1560"/>
      <c r="F46" s="1560"/>
      <c r="G46" s="1560"/>
      <c r="H46" s="1568"/>
      <c r="I46" s="1561"/>
      <c r="J46" s="1562"/>
      <c r="K46" s="1566"/>
      <c r="L46" s="1565"/>
      <c r="M46" s="1562"/>
      <c r="N46" s="1566"/>
      <c r="O46" s="1565"/>
      <c r="P46" s="1562"/>
      <c r="Q46" s="1566"/>
      <c r="R46" s="1565"/>
      <c r="S46" s="1562"/>
      <c r="T46" s="1566"/>
      <c r="U46" s="1565"/>
      <c r="V46" s="1562"/>
      <c r="W46" s="1628"/>
      <c r="X46" s="1561"/>
      <c r="Y46" s="1562"/>
      <c r="Z46" s="1628"/>
      <c r="AA46" s="1561"/>
      <c r="AB46" s="1562"/>
      <c r="AC46" s="1562"/>
      <c r="AD46" s="291"/>
      <c r="AE46" s="291"/>
      <c r="AF46" s="291"/>
      <c r="AG46" s="291"/>
      <c r="AH46" s="29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2:69" ht="15.75" customHeight="1" thickTop="1"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52" t="s">
        <v>981</v>
      </c>
      <c r="AD47" s="8"/>
      <c r="AE47" s="8"/>
      <c r="AF47" s="20"/>
      <c r="AG47" s="20"/>
      <c r="AH47" s="8"/>
      <c r="AK47" s="2"/>
      <c r="BM47" s="2"/>
      <c r="BN47" s="2"/>
      <c r="BO47" s="2"/>
      <c r="BP47" s="2"/>
      <c r="BQ47" s="2"/>
    </row>
    <row r="48" spans="2:69" ht="15.75" customHeight="1">
      <c r="C48" s="50" t="s">
        <v>948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20"/>
      <c r="AG48" s="20"/>
      <c r="AH48" s="20"/>
      <c r="AI48" s="16"/>
      <c r="AJ48" s="16"/>
      <c r="BM48" s="2"/>
      <c r="BN48" s="2"/>
      <c r="BO48" s="2"/>
      <c r="BP48" s="2"/>
      <c r="BQ48" s="2"/>
    </row>
    <row r="49" spans="3:69" ht="15.75" customHeight="1">
      <c r="C49" s="50" t="s">
        <v>796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20"/>
      <c r="AG49" s="20"/>
      <c r="AH49" s="20"/>
      <c r="AI49" s="16"/>
      <c r="AJ49" s="16"/>
      <c r="BM49" s="2"/>
      <c r="BN49" s="2"/>
      <c r="BO49" s="2"/>
      <c r="BP49" s="2"/>
      <c r="BQ49" s="2"/>
    </row>
    <row r="50" spans="3:69" ht="15.75" customHeight="1">
      <c r="C50" s="50" t="s">
        <v>964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294"/>
      <c r="AF50" s="294"/>
      <c r="AG50" s="294"/>
      <c r="AH50" s="294"/>
    </row>
    <row r="51" spans="3:69" ht="15.75" customHeight="1"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3:69" ht="15.75" customHeight="1"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3:69" ht="15.75" customHeight="1"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3:69" ht="15.75" customHeight="1"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</sheetData>
  <mergeCells count="309">
    <mergeCell ref="X45:Z45"/>
    <mergeCell ref="AA45:AC45"/>
    <mergeCell ref="I29:K29"/>
    <mergeCell ref="O29:Q29"/>
    <mergeCell ref="L29:N29"/>
    <mergeCell ref="X28:Z29"/>
    <mergeCell ref="AA28:AC29"/>
    <mergeCell ref="C25:AC25"/>
    <mergeCell ref="C27:H29"/>
    <mergeCell ref="I27:W27"/>
    <mergeCell ref="X27:Z27"/>
    <mergeCell ref="AA27:AC27"/>
    <mergeCell ref="I28:Q28"/>
    <mergeCell ref="R28:T29"/>
    <mergeCell ref="U28:W29"/>
    <mergeCell ref="AA30:AC30"/>
    <mergeCell ref="C31:H31"/>
    <mergeCell ref="I31:K31"/>
    <mergeCell ref="O31:Q31"/>
    <mergeCell ref="R31:T31"/>
    <mergeCell ref="U31:W31"/>
    <mergeCell ref="X31:Z31"/>
    <mergeCell ref="C30:H30"/>
    <mergeCell ref="I30:K30"/>
    <mergeCell ref="O30:Q30"/>
    <mergeCell ref="R30:T30"/>
    <mergeCell ref="U30:W30"/>
    <mergeCell ref="X30:Z30"/>
    <mergeCell ref="L30:N30"/>
    <mergeCell ref="X37:Z37"/>
    <mergeCell ref="R41:T41"/>
    <mergeCell ref="U41:W41"/>
    <mergeCell ref="X38:Z38"/>
    <mergeCell ref="L41:N41"/>
    <mergeCell ref="X34:Z34"/>
    <mergeCell ref="X35:Z35"/>
    <mergeCell ref="X36:Z36"/>
    <mergeCell ref="AA38:AC38"/>
    <mergeCell ref="AA31:AC31"/>
    <mergeCell ref="C32:H32"/>
    <mergeCell ref="I32:K32"/>
    <mergeCell ref="O32:Q32"/>
    <mergeCell ref="R32:T32"/>
    <mergeCell ref="U32:W32"/>
    <mergeCell ref="X32:Z32"/>
    <mergeCell ref="AA32:AC32"/>
    <mergeCell ref="L31:N31"/>
    <mergeCell ref="L32:N32"/>
    <mergeCell ref="R33:T33"/>
    <mergeCell ref="U33:W33"/>
    <mergeCell ref="C34:H34"/>
    <mergeCell ref="I34:K34"/>
    <mergeCell ref="L34:N34"/>
    <mergeCell ref="O34:Q34"/>
    <mergeCell ref="R34:T34"/>
    <mergeCell ref="U34:W34"/>
    <mergeCell ref="AA33:AC33"/>
    <mergeCell ref="AA34:AC34"/>
    <mergeCell ref="AA35:AC35"/>
    <mergeCell ref="AA36:AC36"/>
    <mergeCell ref="X33:Z33"/>
    <mergeCell ref="C41:H41"/>
    <mergeCell ref="I41:K41"/>
    <mergeCell ref="O41:Q41"/>
    <mergeCell ref="AA39:AC39"/>
    <mergeCell ref="C39:H39"/>
    <mergeCell ref="I39:K39"/>
    <mergeCell ref="O39:Q39"/>
    <mergeCell ref="R39:T39"/>
    <mergeCell ref="AA37:AC37"/>
    <mergeCell ref="AA40:AC40"/>
    <mergeCell ref="C38:H38"/>
    <mergeCell ref="I38:K38"/>
    <mergeCell ref="O38:Q38"/>
    <mergeCell ref="R38:T38"/>
    <mergeCell ref="U38:W38"/>
    <mergeCell ref="X41:Z41"/>
    <mergeCell ref="AA41:AC41"/>
    <mergeCell ref="L39:N39"/>
    <mergeCell ref="L38:N38"/>
    <mergeCell ref="C37:H37"/>
    <mergeCell ref="I37:K37"/>
    <mergeCell ref="O37:Q37"/>
    <mergeCell ref="L37:N37"/>
    <mergeCell ref="X40:Z40"/>
    <mergeCell ref="C40:H40"/>
    <mergeCell ref="I40:K40"/>
    <mergeCell ref="O40:Q40"/>
    <mergeCell ref="R40:T40"/>
    <mergeCell ref="U40:W40"/>
    <mergeCell ref="X39:Z39"/>
    <mergeCell ref="L40:N40"/>
    <mergeCell ref="R37:T37"/>
    <mergeCell ref="X46:Z46"/>
    <mergeCell ref="U46:W46"/>
    <mergeCell ref="U37:W37"/>
    <mergeCell ref="U39:W39"/>
    <mergeCell ref="C44:H44"/>
    <mergeCell ref="I44:K44"/>
    <mergeCell ref="L44:N44"/>
    <mergeCell ref="O44:Q44"/>
    <mergeCell ref="R44:T44"/>
    <mergeCell ref="U44:W44"/>
    <mergeCell ref="C45:H45"/>
    <mergeCell ref="I45:K45"/>
    <mergeCell ref="L45:N45"/>
    <mergeCell ref="O45:Q45"/>
    <mergeCell ref="R45:T45"/>
    <mergeCell ref="U45:W45"/>
    <mergeCell ref="AA46:AC46"/>
    <mergeCell ref="C46:H46"/>
    <mergeCell ref="I46:K46"/>
    <mergeCell ref="O46:Q46"/>
    <mergeCell ref="L46:N46"/>
    <mergeCell ref="AA42:AC42"/>
    <mergeCell ref="C42:H42"/>
    <mergeCell ref="I42:K42"/>
    <mergeCell ref="O42:Q42"/>
    <mergeCell ref="R42:T42"/>
    <mergeCell ref="U42:W42"/>
    <mergeCell ref="X42:Z42"/>
    <mergeCell ref="L42:N42"/>
    <mergeCell ref="C43:H43"/>
    <mergeCell ref="I43:K43"/>
    <mergeCell ref="L43:N43"/>
    <mergeCell ref="O43:Q43"/>
    <mergeCell ref="R43:T43"/>
    <mergeCell ref="U43:W43"/>
    <mergeCell ref="X43:Z43"/>
    <mergeCell ref="AA43:AC43"/>
    <mergeCell ref="X44:Z44"/>
    <mergeCell ref="AA44:AC44"/>
    <mergeCell ref="R46:T46"/>
    <mergeCell ref="C35:H35"/>
    <mergeCell ref="I35:K35"/>
    <mergeCell ref="L35:N35"/>
    <mergeCell ref="O35:Q35"/>
    <mergeCell ref="R35:T35"/>
    <mergeCell ref="U35:W35"/>
    <mergeCell ref="C36:H36"/>
    <mergeCell ref="I36:K36"/>
    <mergeCell ref="L36:N36"/>
    <mergeCell ref="O36:Q36"/>
    <mergeCell ref="R36:T36"/>
    <mergeCell ref="U36:W36"/>
    <mergeCell ref="C33:H33"/>
    <mergeCell ref="I33:K33"/>
    <mergeCell ref="L33:N33"/>
    <mergeCell ref="O33:Q33"/>
    <mergeCell ref="C2:AH2"/>
    <mergeCell ref="I4:R4"/>
    <mergeCell ref="AE7:AH7"/>
    <mergeCell ref="C8:H8"/>
    <mergeCell ref="I8:K8"/>
    <mergeCell ref="L8:N8"/>
    <mergeCell ref="O8:P8"/>
    <mergeCell ref="Q8:R8"/>
    <mergeCell ref="AA8:AD8"/>
    <mergeCell ref="C7:H7"/>
    <mergeCell ref="I7:K7"/>
    <mergeCell ref="L7:N7"/>
    <mergeCell ref="O7:P7"/>
    <mergeCell ref="Q7:R7"/>
    <mergeCell ref="AA7:AD7"/>
    <mergeCell ref="Q5:R6"/>
    <mergeCell ref="AA4:AH4"/>
    <mergeCell ref="AA5:AH5"/>
    <mergeCell ref="AA6:AD6"/>
    <mergeCell ref="AE6:AH6"/>
    <mergeCell ref="S4:Z4"/>
    <mergeCell ref="I6:K6"/>
    <mergeCell ref="L6:N6"/>
    <mergeCell ref="S5:Z5"/>
    <mergeCell ref="S6:V6"/>
    <mergeCell ref="W6:Z6"/>
    <mergeCell ref="S7:V7"/>
    <mergeCell ref="W7:Z7"/>
    <mergeCell ref="C4:H6"/>
    <mergeCell ref="I5:N5"/>
    <mergeCell ref="O5:P6"/>
    <mergeCell ref="Q9:R9"/>
    <mergeCell ref="S9:V9"/>
    <mergeCell ref="W9:Z9"/>
    <mergeCell ref="AE8:AH8"/>
    <mergeCell ref="C10:H10"/>
    <mergeCell ref="I10:K10"/>
    <mergeCell ref="L10:N10"/>
    <mergeCell ref="O10:P10"/>
    <mergeCell ref="Q10:R10"/>
    <mergeCell ref="AA10:AD10"/>
    <mergeCell ref="C9:H9"/>
    <mergeCell ref="I9:K9"/>
    <mergeCell ref="L9:N9"/>
    <mergeCell ref="S8:V8"/>
    <mergeCell ref="W8:Z8"/>
    <mergeCell ref="S10:V10"/>
    <mergeCell ref="W10:Z10"/>
    <mergeCell ref="AA9:AD9"/>
    <mergeCell ref="AE9:AH9"/>
    <mergeCell ref="O9:P9"/>
    <mergeCell ref="C20:H20"/>
    <mergeCell ref="O20:P20"/>
    <mergeCell ref="Q20:R20"/>
    <mergeCell ref="AA20:AD20"/>
    <mergeCell ref="AE10:AH10"/>
    <mergeCell ref="C11:H11"/>
    <mergeCell ref="I11:K11"/>
    <mergeCell ref="L11:N11"/>
    <mergeCell ref="O11:P11"/>
    <mergeCell ref="Q11:R11"/>
    <mergeCell ref="AA11:AD11"/>
    <mergeCell ref="O12:P12"/>
    <mergeCell ref="Q12:R12"/>
    <mergeCell ref="S11:V11"/>
    <mergeCell ref="W11:Z11"/>
    <mergeCell ref="C12:H12"/>
    <mergeCell ref="I12:K12"/>
    <mergeCell ref="L12:N12"/>
    <mergeCell ref="AE11:AH11"/>
    <mergeCell ref="S18:V18"/>
    <mergeCell ref="C13:H13"/>
    <mergeCell ref="AA13:AD13"/>
    <mergeCell ref="AE18:AH18"/>
    <mergeCell ref="C19:H19"/>
    <mergeCell ref="AE22:AH22"/>
    <mergeCell ref="AE20:AH20"/>
    <mergeCell ref="C22:H22"/>
    <mergeCell ref="I22:K22"/>
    <mergeCell ref="L22:N22"/>
    <mergeCell ref="O22:P22"/>
    <mergeCell ref="Q22:R22"/>
    <mergeCell ref="AA22:AD22"/>
    <mergeCell ref="AE19:AH19"/>
    <mergeCell ref="I20:K20"/>
    <mergeCell ref="L20:N20"/>
    <mergeCell ref="W20:Z20"/>
    <mergeCell ref="S22:V22"/>
    <mergeCell ref="W22:Z22"/>
    <mergeCell ref="S21:V21"/>
    <mergeCell ref="W21:Z21"/>
    <mergeCell ref="S20:V20"/>
    <mergeCell ref="L19:N19"/>
    <mergeCell ref="AE21:AH21"/>
    <mergeCell ref="C21:H21"/>
    <mergeCell ref="L21:N21"/>
    <mergeCell ref="O21:P21"/>
    <mergeCell ref="Q21:R21"/>
    <mergeCell ref="AA21:AD21"/>
    <mergeCell ref="I21:K21"/>
    <mergeCell ref="S19:V19"/>
    <mergeCell ref="W19:Z19"/>
    <mergeCell ref="S12:V12"/>
    <mergeCell ref="W12:Z12"/>
    <mergeCell ref="S13:V13"/>
    <mergeCell ref="W13:Z13"/>
    <mergeCell ref="S15:V15"/>
    <mergeCell ref="W15:Z15"/>
    <mergeCell ref="W17:Z17"/>
    <mergeCell ref="O19:P19"/>
    <mergeCell ref="Q19:R19"/>
    <mergeCell ref="O18:P18"/>
    <mergeCell ref="Q18:R18"/>
    <mergeCell ref="O14:P14"/>
    <mergeCell ref="Q14:R14"/>
    <mergeCell ref="O15:P15"/>
    <mergeCell ref="Q15:R15"/>
    <mergeCell ref="I13:K13"/>
    <mergeCell ref="L13:N13"/>
    <mergeCell ref="O13:P13"/>
    <mergeCell ref="Q13:R13"/>
    <mergeCell ref="I19:K19"/>
    <mergeCell ref="I15:K15"/>
    <mergeCell ref="AA19:AD19"/>
    <mergeCell ref="C18:H18"/>
    <mergeCell ref="I18:K18"/>
    <mergeCell ref="L18:N18"/>
    <mergeCell ref="AA18:AD18"/>
    <mergeCell ref="AE17:AH17"/>
    <mergeCell ref="C17:H17"/>
    <mergeCell ref="I17:K17"/>
    <mergeCell ref="L17:N17"/>
    <mergeCell ref="L15:N15"/>
    <mergeCell ref="C14:H14"/>
    <mergeCell ref="I14:K14"/>
    <mergeCell ref="L14:N14"/>
    <mergeCell ref="W18:Z18"/>
    <mergeCell ref="C15:H15"/>
    <mergeCell ref="C16:H16"/>
    <mergeCell ref="I16:K16"/>
    <mergeCell ref="L16:N16"/>
    <mergeCell ref="O16:P16"/>
    <mergeCell ref="Q16:R16"/>
    <mergeCell ref="S16:V16"/>
    <mergeCell ref="W16:Z16"/>
    <mergeCell ref="AA16:AD16"/>
    <mergeCell ref="AE16:AH16"/>
    <mergeCell ref="AA12:AD12"/>
    <mergeCell ref="AA17:AD17"/>
    <mergeCell ref="S14:V14"/>
    <mergeCell ref="W14:Z14"/>
    <mergeCell ref="AA14:AD14"/>
    <mergeCell ref="O17:P17"/>
    <mergeCell ref="Q17:R17"/>
    <mergeCell ref="S17:V17"/>
    <mergeCell ref="AE14:AH14"/>
    <mergeCell ref="AE15:AH15"/>
    <mergeCell ref="AE12:AH12"/>
    <mergeCell ref="AA15:AD15"/>
    <mergeCell ref="AE13:AH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1" orientation="portrait" useFirstPageNumber="1" r:id="rId1"/>
  <headerFooter>
    <oddFooter>&amp;C&amp;"HGPｺﾞｼｯｸM,ﾒﾃﾞｨｳﾑ"&amp;10&amp;P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BK51"/>
  <sheetViews>
    <sheetView zoomScaleNormal="100" zoomScaleSheetLayoutView="100" workbookViewId="0">
      <selection activeCell="B3" sqref="B3"/>
    </sheetView>
  </sheetViews>
  <sheetFormatPr defaultColWidth="2.625" defaultRowHeight="15.75" customHeight="1"/>
  <cols>
    <col min="1" max="1" width="2.625" style="3"/>
    <col min="2" max="4" width="8.125" style="3" customWidth="1"/>
    <col min="5" max="5" width="6" style="3" customWidth="1"/>
    <col min="6" max="6" width="8.125" style="3" customWidth="1"/>
    <col min="7" max="7" width="6" style="3" customWidth="1"/>
    <col min="8" max="8" width="8.125" style="3" customWidth="1"/>
    <col min="9" max="9" width="6" style="3" customWidth="1"/>
    <col min="10" max="10" width="8.125" style="3" customWidth="1"/>
    <col min="11" max="11" width="6" style="3" customWidth="1"/>
    <col min="12" max="12" width="8.375" style="3" bestFit="1" customWidth="1"/>
    <col min="13" max="13" width="6" style="26" customWidth="1"/>
    <col min="14" max="17" width="2.625" style="242" customWidth="1"/>
    <col min="18" max="18" width="8.375" style="3" bestFit="1" customWidth="1"/>
    <col min="19" max="19" width="6" style="3" customWidth="1"/>
    <col min="20" max="20" width="8.375" style="3" bestFit="1" customWidth="1"/>
    <col min="21" max="21" width="6" style="3" customWidth="1"/>
    <col min="22" max="22" width="8.375" style="3" bestFit="1" customWidth="1"/>
    <col min="23" max="23" width="6" style="3" customWidth="1"/>
    <col min="24" max="24" width="8.375" style="3" bestFit="1" customWidth="1"/>
    <col min="25" max="25" width="6" style="3" customWidth="1"/>
    <col min="26" max="26" width="3.375" style="3" customWidth="1"/>
    <col min="27" max="27" width="8.375" style="3" bestFit="1" customWidth="1"/>
    <col min="28" max="28" width="6" style="3" customWidth="1"/>
    <col min="29" max="29" width="3.375" style="3" customWidth="1"/>
    <col min="30" max="30" width="9.125" style="21" customWidth="1"/>
    <col min="31" max="62" width="2.625" style="21"/>
    <col min="63" max="16384" width="2.625" style="3"/>
  </cols>
  <sheetData>
    <row r="1" spans="2:63" s="14" customFormat="1" ht="15.75" customHeight="1"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</row>
    <row r="2" spans="2:63" s="9" customFormat="1" ht="15.75" customHeight="1">
      <c r="B2" s="10" t="s">
        <v>1041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9"/>
      <c r="AE2" s="19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2:63" ht="15.75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41"/>
      <c r="M3" s="242"/>
      <c r="R3" s="25"/>
      <c r="S3" s="25"/>
      <c r="T3" s="25"/>
      <c r="U3" s="25"/>
      <c r="V3" s="25"/>
      <c r="W3" s="25"/>
      <c r="X3" s="25"/>
      <c r="Y3" s="25"/>
      <c r="AA3" s="25"/>
      <c r="AB3" s="25"/>
      <c r="AD3" s="33" t="s">
        <v>356</v>
      </c>
    </row>
    <row r="4" spans="2:63" ht="15.75" customHeight="1" thickTop="1">
      <c r="B4" s="1161"/>
      <c r="C4" s="24" t="s">
        <v>813</v>
      </c>
      <c r="D4" s="1669" t="s">
        <v>814</v>
      </c>
      <c r="E4" s="1669"/>
      <c r="F4" s="1400" t="s">
        <v>815</v>
      </c>
      <c r="G4" s="1078"/>
      <c r="H4" s="1400" t="s">
        <v>816</v>
      </c>
      <c r="I4" s="1078"/>
      <c r="J4" s="1670" t="s">
        <v>817</v>
      </c>
      <c r="K4" s="1671"/>
      <c r="L4" s="1672" t="s">
        <v>818</v>
      </c>
      <c r="M4" s="1673"/>
      <c r="N4" s="298"/>
      <c r="O4" s="481"/>
      <c r="P4" s="298"/>
      <c r="Q4" s="298"/>
      <c r="R4" s="1673" t="s">
        <v>819</v>
      </c>
      <c r="S4" s="1674"/>
      <c r="T4" s="1672" t="s">
        <v>820</v>
      </c>
      <c r="U4" s="1673"/>
      <c r="V4" s="1672" t="s">
        <v>821</v>
      </c>
      <c r="W4" s="1673"/>
      <c r="X4" s="1672" t="s">
        <v>822</v>
      </c>
      <c r="Y4" s="1673"/>
      <c r="Z4" s="1675"/>
      <c r="AA4" s="1672" t="s">
        <v>776</v>
      </c>
      <c r="AB4" s="1673"/>
      <c r="AC4" s="1675"/>
      <c r="AD4" s="1667"/>
    </row>
    <row r="5" spans="2:63" ht="15.75" customHeight="1">
      <c r="B5" s="1162"/>
      <c r="C5" s="22" t="s">
        <v>125</v>
      </c>
      <c r="D5" s="236" t="s">
        <v>125</v>
      </c>
      <c r="E5" s="237" t="s">
        <v>127</v>
      </c>
      <c r="F5" s="236" t="s">
        <v>125</v>
      </c>
      <c r="G5" s="237" t="s">
        <v>127</v>
      </c>
      <c r="H5" s="236" t="s">
        <v>125</v>
      </c>
      <c r="I5" s="237" t="s">
        <v>127</v>
      </c>
      <c r="J5" s="236" t="s">
        <v>125</v>
      </c>
      <c r="K5" s="31" t="s">
        <v>127</v>
      </c>
      <c r="L5" s="306" t="s">
        <v>57</v>
      </c>
      <c r="M5" s="243" t="s">
        <v>58</v>
      </c>
      <c r="N5" s="318"/>
      <c r="O5" s="318"/>
      <c r="P5" s="318"/>
      <c r="Q5" s="318"/>
      <c r="R5" s="307" t="s">
        <v>57</v>
      </c>
      <c r="S5" s="321" t="s">
        <v>58</v>
      </c>
      <c r="T5" s="220" t="s">
        <v>57</v>
      </c>
      <c r="U5" s="227" t="s">
        <v>58</v>
      </c>
      <c r="V5" s="220" t="s">
        <v>57</v>
      </c>
      <c r="W5" s="227" t="s">
        <v>58</v>
      </c>
      <c r="X5" s="220" t="s">
        <v>57</v>
      </c>
      <c r="Y5" s="227" t="s">
        <v>58</v>
      </c>
      <c r="Z5" s="224" t="s">
        <v>63</v>
      </c>
      <c r="AA5" s="306" t="s">
        <v>57</v>
      </c>
      <c r="AB5" s="227" t="s">
        <v>58</v>
      </c>
      <c r="AC5" s="312" t="s">
        <v>63</v>
      </c>
      <c r="AD5" s="1668"/>
    </row>
    <row r="6" spans="2:63" s="53" customFormat="1" ht="15.75" customHeight="1">
      <c r="B6" s="55"/>
      <c r="C6" s="56" t="s">
        <v>129</v>
      </c>
      <c r="D6" s="238" t="s">
        <v>129</v>
      </c>
      <c r="E6" s="239" t="s">
        <v>358</v>
      </c>
      <c r="F6" s="238" t="s">
        <v>129</v>
      </c>
      <c r="G6" s="239" t="s">
        <v>358</v>
      </c>
      <c r="H6" s="238" t="s">
        <v>129</v>
      </c>
      <c r="I6" s="239" t="s">
        <v>358</v>
      </c>
      <c r="J6" s="238" t="s">
        <v>129</v>
      </c>
      <c r="K6" s="57" t="s">
        <v>358</v>
      </c>
      <c r="L6" s="313" t="s">
        <v>129</v>
      </c>
      <c r="M6" s="244" t="s">
        <v>358</v>
      </c>
      <c r="N6" s="319"/>
      <c r="O6" s="319"/>
      <c r="P6" s="319"/>
      <c r="Q6" s="319"/>
      <c r="R6" s="314" t="s">
        <v>129</v>
      </c>
      <c r="S6" s="245" t="s">
        <v>359</v>
      </c>
      <c r="T6" s="225" t="s">
        <v>129</v>
      </c>
      <c r="U6" s="226" t="s">
        <v>359</v>
      </c>
      <c r="V6" s="225" t="s">
        <v>129</v>
      </c>
      <c r="W6" s="226" t="s">
        <v>359</v>
      </c>
      <c r="X6" s="225" t="s">
        <v>129</v>
      </c>
      <c r="Y6" s="226" t="s">
        <v>358</v>
      </c>
      <c r="Z6" s="222"/>
      <c r="AA6" s="313" t="s">
        <v>129</v>
      </c>
      <c r="AB6" s="314" t="s">
        <v>6</v>
      </c>
      <c r="AC6" s="310"/>
      <c r="AD6" s="800"/>
    </row>
    <row r="7" spans="2:63" ht="15.75" customHeight="1">
      <c r="B7" s="28" t="s">
        <v>53</v>
      </c>
      <c r="C7" s="23">
        <v>2238264</v>
      </c>
      <c r="D7" s="240">
        <v>2621771</v>
      </c>
      <c r="E7" s="922">
        <f>D7/C7*100-100</f>
        <v>17.134127162836904</v>
      </c>
      <c r="F7" s="240">
        <v>2773674</v>
      </c>
      <c r="G7" s="922">
        <f t="shared" ref="G7:G43" si="0">F7/D7*100-100</f>
        <v>5.793908011035299</v>
      </c>
      <c r="H7" s="240">
        <v>2992926</v>
      </c>
      <c r="I7" s="922">
        <f t="shared" ref="I7:I43" si="1">H7/F7*100-100</f>
        <v>7.9047501616988995</v>
      </c>
      <c r="J7" s="240">
        <v>3220331</v>
      </c>
      <c r="K7" s="929">
        <f t="shared" ref="K7:K43" si="2">J7/H7*100-100</f>
        <v>7.5980829462539248</v>
      </c>
      <c r="L7" s="32">
        <v>3307136</v>
      </c>
      <c r="M7" s="919">
        <f t="shared" ref="M7:M43" si="3">L7/J7*100-100</f>
        <v>2.6955303662884234</v>
      </c>
      <c r="N7" s="311"/>
      <c r="O7" s="480"/>
      <c r="P7" s="311"/>
      <c r="Q7" s="311"/>
      <c r="R7" s="66">
        <v>3426651</v>
      </c>
      <c r="S7" s="923">
        <f t="shared" ref="S7:S43" si="4">R7/L7*100-100</f>
        <v>3.6138519855246471</v>
      </c>
      <c r="T7" s="32">
        <v>3579628</v>
      </c>
      <c r="U7" s="917">
        <f t="shared" ref="U7:U43" si="5">T7/R7*100-100</f>
        <v>4.464329749367522</v>
      </c>
      <c r="V7" s="32">
        <v>3688773</v>
      </c>
      <c r="W7" s="917">
        <f t="shared" ref="W7:W39" si="6">V7/T7*100-100</f>
        <v>3.0490598464421481</v>
      </c>
      <c r="X7" s="32">
        <v>3724844</v>
      </c>
      <c r="Y7" s="917">
        <f t="shared" ref="Y7:Y39" si="7">X7/V7*100-100</f>
        <v>0.97785903334252566</v>
      </c>
      <c r="Z7" s="221">
        <f>RANK(Y7,Y$5:Y$39)</f>
        <v>8</v>
      </c>
      <c r="AA7" s="32">
        <v>3777491</v>
      </c>
      <c r="AB7" s="917">
        <f>AA7/X7*100-100</f>
        <v>1.4134014739946252</v>
      </c>
      <c r="AC7" s="305">
        <f>RANK(AB7,AB$5:AB$39)</f>
        <v>7</v>
      </c>
      <c r="AD7" s="801" t="s">
        <v>53</v>
      </c>
      <c r="BK7" s="21"/>
    </row>
    <row r="8" spans="2:63" ht="15.75" customHeight="1">
      <c r="B8" s="28" t="s">
        <v>55</v>
      </c>
      <c r="C8" s="23">
        <v>973486</v>
      </c>
      <c r="D8" s="240">
        <v>1014951</v>
      </c>
      <c r="E8" s="922">
        <f t="shared" ref="E8:E43" si="8">D8/C8*100-100</f>
        <v>4.2594346503185534</v>
      </c>
      <c r="F8" s="240">
        <v>1040802</v>
      </c>
      <c r="G8" s="922">
        <f t="shared" si="0"/>
        <v>2.5470195112867486</v>
      </c>
      <c r="H8" s="240">
        <v>1088624</v>
      </c>
      <c r="I8" s="922">
        <f t="shared" si="1"/>
        <v>4.5947259901498967</v>
      </c>
      <c r="J8" s="240">
        <v>1173603</v>
      </c>
      <c r="K8" s="929">
        <f t="shared" si="2"/>
        <v>7.8060928291127141</v>
      </c>
      <c r="L8" s="32">
        <v>1202820</v>
      </c>
      <c r="M8" s="919">
        <f t="shared" si="3"/>
        <v>2.4895130636169114</v>
      </c>
      <c r="N8" s="311"/>
      <c r="O8" s="480"/>
      <c r="P8" s="311"/>
      <c r="Q8" s="311"/>
      <c r="R8" s="66">
        <v>1249905</v>
      </c>
      <c r="S8" s="923">
        <f t="shared" si="4"/>
        <v>3.9145508056068365</v>
      </c>
      <c r="T8" s="32">
        <v>1327011</v>
      </c>
      <c r="U8" s="917">
        <f t="shared" si="5"/>
        <v>6.1689488401118524</v>
      </c>
      <c r="V8" s="32">
        <v>1425512</v>
      </c>
      <c r="W8" s="917">
        <f t="shared" si="6"/>
        <v>7.4227719287933525</v>
      </c>
      <c r="X8" s="32">
        <v>1475213</v>
      </c>
      <c r="Y8" s="917">
        <f t="shared" si="7"/>
        <v>3.4865367671405068</v>
      </c>
      <c r="Z8" s="221">
        <f t="shared" ref="Z8:Z39" si="9">RANK(Y8,Y$5:Y$39)</f>
        <v>2</v>
      </c>
      <c r="AA8" s="32">
        <v>1538262</v>
      </c>
      <c r="AB8" s="917">
        <f>AA8/X8*100-100</f>
        <v>4.2738912956976378</v>
      </c>
      <c r="AC8" s="305">
        <f t="shared" ref="AC8:AC39" si="10">RANK(AB8,AB$5:AB$39)</f>
        <v>3</v>
      </c>
      <c r="AD8" s="801" t="s">
        <v>55</v>
      </c>
      <c r="BK8" s="21"/>
    </row>
    <row r="9" spans="2:63" ht="15.75" customHeight="1">
      <c r="B9" s="28" t="s">
        <v>72</v>
      </c>
      <c r="C9" s="982">
        <v>278326</v>
      </c>
      <c r="D9" s="983">
        <v>377398</v>
      </c>
      <c r="E9" s="934">
        <f t="shared" si="8"/>
        <v>35.59566838886775</v>
      </c>
      <c r="F9" s="983">
        <v>439300</v>
      </c>
      <c r="G9" s="934">
        <f t="shared" si="0"/>
        <v>16.402312677862625</v>
      </c>
      <c r="H9" s="983">
        <v>482778</v>
      </c>
      <c r="I9" s="934">
        <f t="shared" si="1"/>
        <v>9.8971090371044852</v>
      </c>
      <c r="J9" s="983">
        <v>531542</v>
      </c>
      <c r="K9" s="930">
        <f t="shared" si="2"/>
        <v>10.100708814403305</v>
      </c>
      <c r="L9" s="984">
        <v>570597</v>
      </c>
      <c r="M9" s="985">
        <f t="shared" si="3"/>
        <v>7.347490885010032</v>
      </c>
      <c r="N9" s="986"/>
      <c r="O9" s="986"/>
      <c r="P9" s="986"/>
      <c r="Q9" s="986"/>
      <c r="R9" s="987">
        <v>605561</v>
      </c>
      <c r="S9" s="988">
        <f t="shared" si="4"/>
        <v>6.1276172149520534</v>
      </c>
      <c r="T9" s="984">
        <v>628698</v>
      </c>
      <c r="U9" s="989">
        <f t="shared" si="5"/>
        <v>3.8207546390867293</v>
      </c>
      <c r="V9" s="984">
        <v>717544</v>
      </c>
      <c r="W9" s="989">
        <f t="shared" si="6"/>
        <v>14.131745289471255</v>
      </c>
      <c r="X9" s="984">
        <v>720780</v>
      </c>
      <c r="Y9" s="989">
        <f t="shared" si="7"/>
        <v>0.45098279687378806</v>
      </c>
      <c r="Z9" s="990">
        <f t="shared" si="9"/>
        <v>12</v>
      </c>
      <c r="AA9" s="984">
        <v>725493</v>
      </c>
      <c r="AB9" s="917">
        <f t="shared" ref="AB9:AB39" si="11">AA9/X9*100-100</f>
        <v>0.65387496878382478</v>
      </c>
      <c r="AC9" s="305">
        <f t="shared" si="10"/>
        <v>10</v>
      </c>
      <c r="AD9" s="801" t="s">
        <v>72</v>
      </c>
      <c r="BK9" s="21"/>
    </row>
    <row r="10" spans="2:63" ht="15.75" customHeight="1">
      <c r="B10" s="28" t="s">
        <v>59</v>
      </c>
      <c r="C10" s="23">
        <v>347576</v>
      </c>
      <c r="D10" s="240">
        <v>389557</v>
      </c>
      <c r="E10" s="922">
        <f t="shared" si="8"/>
        <v>12.078221741432088</v>
      </c>
      <c r="F10" s="240">
        <v>421107</v>
      </c>
      <c r="G10" s="922">
        <f t="shared" si="0"/>
        <v>8.0989431585108349</v>
      </c>
      <c r="H10" s="240">
        <v>427116</v>
      </c>
      <c r="I10" s="922">
        <f t="shared" si="1"/>
        <v>1.4269532446622861</v>
      </c>
      <c r="J10" s="240">
        <v>433358</v>
      </c>
      <c r="K10" s="929">
        <f t="shared" si="2"/>
        <v>1.4614296818662922</v>
      </c>
      <c r="L10" s="32">
        <v>432193</v>
      </c>
      <c r="M10" s="919">
        <f t="shared" si="3"/>
        <v>-0.26883085116693906</v>
      </c>
      <c r="N10" s="311"/>
      <c r="O10" s="480"/>
      <c r="P10" s="311"/>
      <c r="Q10" s="311"/>
      <c r="R10" s="66">
        <v>428645</v>
      </c>
      <c r="S10" s="923">
        <f t="shared" si="4"/>
        <v>-0.82092953842381178</v>
      </c>
      <c r="T10" s="32">
        <v>426178</v>
      </c>
      <c r="U10" s="917">
        <f t="shared" si="5"/>
        <v>-0.57553453323846782</v>
      </c>
      <c r="V10" s="32">
        <v>418325</v>
      </c>
      <c r="W10" s="917">
        <f t="shared" si="6"/>
        <v>-1.8426572934313867</v>
      </c>
      <c r="X10" s="32">
        <v>406586</v>
      </c>
      <c r="Y10" s="917">
        <f t="shared" si="7"/>
        <v>-2.8061913583935905</v>
      </c>
      <c r="Z10" s="221">
        <f t="shared" si="9"/>
        <v>21</v>
      </c>
      <c r="AA10" s="32">
        <v>388078</v>
      </c>
      <c r="AB10" s="917">
        <f t="shared" si="11"/>
        <v>-4.5520504887035003</v>
      </c>
      <c r="AC10" s="305">
        <f t="shared" si="10"/>
        <v>27</v>
      </c>
      <c r="AD10" s="801" t="s">
        <v>59</v>
      </c>
      <c r="BK10" s="21"/>
    </row>
    <row r="11" spans="2:63" ht="15.75" customHeight="1">
      <c r="B11" s="28" t="s">
        <v>88</v>
      </c>
      <c r="C11" s="23">
        <v>163671</v>
      </c>
      <c r="D11" s="240">
        <v>195635</v>
      </c>
      <c r="E11" s="922">
        <f t="shared" si="8"/>
        <v>19.529421827935309</v>
      </c>
      <c r="F11" s="240">
        <v>214293</v>
      </c>
      <c r="G11" s="922">
        <f t="shared" si="0"/>
        <v>9.537148260791767</v>
      </c>
      <c r="H11" s="240">
        <v>229990</v>
      </c>
      <c r="I11" s="922">
        <f t="shared" si="1"/>
        <v>7.3250176160677256</v>
      </c>
      <c r="J11" s="240">
        <v>245950</v>
      </c>
      <c r="K11" s="929">
        <f t="shared" si="2"/>
        <v>6.939432149223876</v>
      </c>
      <c r="L11" s="32">
        <v>253822</v>
      </c>
      <c r="M11" s="919">
        <f t="shared" si="3"/>
        <v>3.2006505387273734</v>
      </c>
      <c r="N11" s="311"/>
      <c r="O11" s="480"/>
      <c r="P11" s="311"/>
      <c r="Q11" s="311"/>
      <c r="R11" s="66">
        <v>254633</v>
      </c>
      <c r="S11" s="923">
        <f t="shared" si="4"/>
        <v>0.31951525084508603</v>
      </c>
      <c r="T11" s="32">
        <v>258958</v>
      </c>
      <c r="U11" s="917">
        <f t="shared" si="5"/>
        <v>1.6985229722777433</v>
      </c>
      <c r="V11" s="32">
        <v>260780</v>
      </c>
      <c r="W11" s="917">
        <f t="shared" si="6"/>
        <v>0.703588998988252</v>
      </c>
      <c r="X11" s="32">
        <v>258227</v>
      </c>
      <c r="Y11" s="917">
        <f t="shared" si="7"/>
        <v>-0.97898611856737716</v>
      </c>
      <c r="Z11" s="221">
        <f t="shared" si="9"/>
        <v>15</v>
      </c>
      <c r="AA11" s="32">
        <v>258422</v>
      </c>
      <c r="AB11" s="917">
        <f t="shared" si="11"/>
        <v>7.5514953897155124E-2</v>
      </c>
      <c r="AC11" s="305">
        <f t="shared" si="10"/>
        <v>14</v>
      </c>
      <c r="AD11" s="801" t="s">
        <v>88</v>
      </c>
      <c r="BK11" s="21"/>
    </row>
    <row r="12" spans="2:63" ht="15.75" customHeight="1">
      <c r="B12" s="28" t="s">
        <v>65</v>
      </c>
      <c r="C12" s="23">
        <v>139249</v>
      </c>
      <c r="D12" s="240">
        <v>165552</v>
      </c>
      <c r="E12" s="922">
        <f t="shared" si="8"/>
        <v>18.889184123404831</v>
      </c>
      <c r="F12" s="240">
        <v>172629</v>
      </c>
      <c r="G12" s="922">
        <f t="shared" si="0"/>
        <v>4.2747897941432171</v>
      </c>
      <c r="H12" s="240">
        <v>175495</v>
      </c>
      <c r="I12" s="922">
        <f t="shared" si="1"/>
        <v>1.6602077287130328</v>
      </c>
      <c r="J12" s="240">
        <v>174307</v>
      </c>
      <c r="K12" s="929">
        <f t="shared" si="2"/>
        <v>-0.67694236303029243</v>
      </c>
      <c r="L12" s="32">
        <v>170329</v>
      </c>
      <c r="M12" s="919">
        <f t="shared" si="3"/>
        <v>-2.2821802910955853</v>
      </c>
      <c r="N12" s="311"/>
      <c r="O12" s="480"/>
      <c r="P12" s="311"/>
      <c r="Q12" s="311"/>
      <c r="R12" s="66">
        <v>167583</v>
      </c>
      <c r="S12" s="923">
        <f t="shared" si="4"/>
        <v>-1.6121740866205982</v>
      </c>
      <c r="T12" s="32">
        <v>171158</v>
      </c>
      <c r="U12" s="917">
        <f t="shared" si="5"/>
        <v>2.1332712745326177</v>
      </c>
      <c r="V12" s="32">
        <v>174314</v>
      </c>
      <c r="W12" s="917">
        <f t="shared" si="6"/>
        <v>1.8439103050982055</v>
      </c>
      <c r="X12" s="32">
        <v>173019</v>
      </c>
      <c r="Y12" s="917">
        <f t="shared" si="7"/>
        <v>-0.74291221588626399</v>
      </c>
      <c r="Z12" s="221">
        <f t="shared" si="9"/>
        <v>14</v>
      </c>
      <c r="AA12" s="32">
        <v>172710</v>
      </c>
      <c r="AB12" s="917">
        <f t="shared" si="11"/>
        <v>-0.17859310249163229</v>
      </c>
      <c r="AC12" s="305">
        <f t="shared" si="10"/>
        <v>15</v>
      </c>
      <c r="AD12" s="801" t="s">
        <v>65</v>
      </c>
      <c r="BK12" s="21"/>
    </row>
    <row r="13" spans="2:63" ht="15.75" customHeight="1">
      <c r="B13" s="28" t="s">
        <v>90</v>
      </c>
      <c r="C13" s="23">
        <v>228978</v>
      </c>
      <c r="D13" s="240">
        <v>265975</v>
      </c>
      <c r="E13" s="922">
        <f t="shared" si="8"/>
        <v>16.157447440365445</v>
      </c>
      <c r="F13" s="240">
        <v>300248</v>
      </c>
      <c r="G13" s="922">
        <f t="shared" si="0"/>
        <v>12.885797537362549</v>
      </c>
      <c r="H13" s="240">
        <v>328387</v>
      </c>
      <c r="I13" s="922">
        <f t="shared" si="1"/>
        <v>9.3719192134502123</v>
      </c>
      <c r="J13" s="240">
        <v>350330</v>
      </c>
      <c r="K13" s="929">
        <f t="shared" si="2"/>
        <v>6.6820550143580562</v>
      </c>
      <c r="L13" s="32">
        <v>368651</v>
      </c>
      <c r="M13" s="919">
        <f t="shared" si="3"/>
        <v>5.2296406245539941</v>
      </c>
      <c r="N13" s="311"/>
      <c r="O13" s="480"/>
      <c r="P13" s="311"/>
      <c r="Q13" s="311"/>
      <c r="R13" s="66">
        <v>379185</v>
      </c>
      <c r="S13" s="923">
        <f t="shared" si="4"/>
        <v>2.8574451174688136</v>
      </c>
      <c r="T13" s="32">
        <v>396014</v>
      </c>
      <c r="U13" s="917">
        <f t="shared" si="5"/>
        <v>4.4382029879873812</v>
      </c>
      <c r="V13" s="32">
        <v>409657</v>
      </c>
      <c r="W13" s="917">
        <f t="shared" si="6"/>
        <v>3.4450802244365093</v>
      </c>
      <c r="X13" s="32">
        <v>423894</v>
      </c>
      <c r="Y13" s="917">
        <f t="shared" si="7"/>
        <v>3.4753464483702174</v>
      </c>
      <c r="Z13" s="221">
        <f t="shared" si="9"/>
        <v>3</v>
      </c>
      <c r="AA13" s="32">
        <v>436905</v>
      </c>
      <c r="AB13" s="917">
        <f t="shared" si="11"/>
        <v>3.0693994253280295</v>
      </c>
      <c r="AC13" s="305">
        <f t="shared" si="10"/>
        <v>4</v>
      </c>
      <c r="AD13" s="801" t="s">
        <v>90</v>
      </c>
      <c r="BK13" s="21"/>
    </row>
    <row r="14" spans="2:63" ht="15.75" customHeight="1">
      <c r="B14" s="28" t="s">
        <v>103</v>
      </c>
      <c r="C14" s="23">
        <v>163631</v>
      </c>
      <c r="D14" s="240">
        <v>173519</v>
      </c>
      <c r="E14" s="922">
        <f t="shared" si="8"/>
        <v>6.0428647383442069</v>
      </c>
      <c r="F14" s="240">
        <v>177467</v>
      </c>
      <c r="G14" s="922">
        <f t="shared" si="0"/>
        <v>2.275255159377366</v>
      </c>
      <c r="H14" s="240">
        <v>185941</v>
      </c>
      <c r="I14" s="922">
        <f t="shared" si="1"/>
        <v>4.7749722483616779</v>
      </c>
      <c r="J14" s="240">
        <v>193417</v>
      </c>
      <c r="K14" s="929">
        <f t="shared" si="2"/>
        <v>4.020630199902115</v>
      </c>
      <c r="L14" s="32">
        <v>200103</v>
      </c>
      <c r="M14" s="919">
        <f t="shared" si="3"/>
        <v>3.4567799107627621</v>
      </c>
      <c r="N14" s="311"/>
      <c r="O14" s="480"/>
      <c r="P14" s="311"/>
      <c r="Q14" s="311"/>
      <c r="R14" s="66">
        <v>200173</v>
      </c>
      <c r="S14" s="923">
        <f t="shared" si="4"/>
        <v>3.4981984278090295E-2</v>
      </c>
      <c r="T14" s="32">
        <v>198741</v>
      </c>
      <c r="U14" s="917">
        <f t="shared" si="5"/>
        <v>-0.71538119526609023</v>
      </c>
      <c r="V14" s="32">
        <v>198327</v>
      </c>
      <c r="W14" s="917">
        <f t="shared" si="6"/>
        <v>-0.20831131975788253</v>
      </c>
      <c r="X14" s="32">
        <v>194086</v>
      </c>
      <c r="Y14" s="917">
        <f t="shared" si="7"/>
        <v>-2.1383876123775281</v>
      </c>
      <c r="Z14" s="221">
        <f t="shared" si="9"/>
        <v>20</v>
      </c>
      <c r="AA14" s="32">
        <v>188856</v>
      </c>
      <c r="AB14" s="917">
        <f t="shared" si="11"/>
        <v>-2.6946817390229114</v>
      </c>
      <c r="AC14" s="305">
        <f t="shared" si="10"/>
        <v>21</v>
      </c>
      <c r="AD14" s="801" t="s">
        <v>103</v>
      </c>
      <c r="BK14" s="21"/>
    </row>
    <row r="15" spans="2:63" ht="15.75" customHeight="1">
      <c r="B15" s="28" t="s">
        <v>92</v>
      </c>
      <c r="C15" s="23">
        <v>129621</v>
      </c>
      <c r="D15" s="240">
        <v>152023</v>
      </c>
      <c r="E15" s="922">
        <f t="shared" si="8"/>
        <v>17.282693390731424</v>
      </c>
      <c r="F15" s="240">
        <v>171016</v>
      </c>
      <c r="G15" s="922">
        <f t="shared" si="0"/>
        <v>12.493504272379823</v>
      </c>
      <c r="H15" s="240">
        <v>185030</v>
      </c>
      <c r="I15" s="922">
        <f t="shared" si="1"/>
        <v>8.1945548954483769</v>
      </c>
      <c r="J15" s="240">
        <v>201675</v>
      </c>
      <c r="K15" s="929">
        <f t="shared" si="2"/>
        <v>8.9958385126736289</v>
      </c>
      <c r="L15" s="32">
        <v>212874</v>
      </c>
      <c r="M15" s="919">
        <f t="shared" si="3"/>
        <v>5.5529936779471996</v>
      </c>
      <c r="N15" s="311"/>
      <c r="O15" s="480"/>
      <c r="P15" s="311"/>
      <c r="Q15" s="311"/>
      <c r="R15" s="66">
        <v>220809</v>
      </c>
      <c r="S15" s="923">
        <f t="shared" si="4"/>
        <v>3.7275571464810042</v>
      </c>
      <c r="T15" s="32">
        <v>228420</v>
      </c>
      <c r="U15" s="917">
        <f t="shared" si="5"/>
        <v>3.4468703721315563</v>
      </c>
      <c r="V15" s="32">
        <v>235081</v>
      </c>
      <c r="W15" s="917">
        <f t="shared" si="6"/>
        <v>2.9161194291218067</v>
      </c>
      <c r="X15" s="32">
        <v>239348</v>
      </c>
      <c r="Y15" s="917">
        <f t="shared" si="7"/>
        <v>1.8151190440741658</v>
      </c>
      <c r="Z15" s="221">
        <f t="shared" si="9"/>
        <v>6</v>
      </c>
      <c r="AA15" s="32">
        <v>242389</v>
      </c>
      <c r="AB15" s="917">
        <f t="shared" si="11"/>
        <v>1.2705349532897685</v>
      </c>
      <c r="AC15" s="305">
        <f t="shared" si="10"/>
        <v>8</v>
      </c>
      <c r="AD15" s="801" t="s">
        <v>92</v>
      </c>
      <c r="BK15" s="21"/>
    </row>
    <row r="16" spans="2:63" ht="15.75" customHeight="1">
      <c r="B16" s="28" t="s">
        <v>67</v>
      </c>
      <c r="C16" s="23">
        <v>48242</v>
      </c>
      <c r="D16" s="240">
        <v>56298</v>
      </c>
      <c r="E16" s="922">
        <f t="shared" si="8"/>
        <v>16.699141826624114</v>
      </c>
      <c r="F16" s="240">
        <v>58479</v>
      </c>
      <c r="G16" s="922">
        <f t="shared" si="0"/>
        <v>3.8740274965362858</v>
      </c>
      <c r="H16" s="240">
        <v>57656</v>
      </c>
      <c r="I16" s="922">
        <f t="shared" si="1"/>
        <v>-1.4073428068195426</v>
      </c>
      <c r="J16" s="240">
        <v>56704</v>
      </c>
      <c r="K16" s="929">
        <f t="shared" si="2"/>
        <v>-1.6511724712085538</v>
      </c>
      <c r="L16" s="32">
        <v>56578</v>
      </c>
      <c r="M16" s="919">
        <f t="shared" si="3"/>
        <v>-0.2222065462753875</v>
      </c>
      <c r="N16" s="311"/>
      <c r="O16" s="480"/>
      <c r="P16" s="311"/>
      <c r="Q16" s="311"/>
      <c r="R16" s="66">
        <v>57281</v>
      </c>
      <c r="S16" s="923">
        <f t="shared" si="4"/>
        <v>1.2425324331011893</v>
      </c>
      <c r="T16" s="32">
        <v>58033</v>
      </c>
      <c r="U16" s="917">
        <f t="shared" si="5"/>
        <v>1.3128262425586144</v>
      </c>
      <c r="V16" s="32">
        <v>58302</v>
      </c>
      <c r="W16" s="917">
        <f t="shared" si="6"/>
        <v>0.46352937121983473</v>
      </c>
      <c r="X16" s="32">
        <v>57425</v>
      </c>
      <c r="Y16" s="917">
        <f t="shared" si="7"/>
        <v>-1.504236561352954</v>
      </c>
      <c r="Z16" s="221">
        <f t="shared" si="9"/>
        <v>16</v>
      </c>
      <c r="AA16" s="32">
        <v>57060</v>
      </c>
      <c r="AB16" s="917">
        <f t="shared" si="11"/>
        <v>-0.63561166739225428</v>
      </c>
      <c r="AC16" s="305">
        <f t="shared" si="10"/>
        <v>16</v>
      </c>
      <c r="AD16" s="801" t="s">
        <v>67</v>
      </c>
      <c r="BK16" s="21"/>
    </row>
    <row r="17" spans="2:63" ht="15.75" customHeight="1">
      <c r="B17" s="28" t="s">
        <v>69</v>
      </c>
      <c r="C17" s="23">
        <v>45532</v>
      </c>
      <c r="D17" s="240">
        <v>47888</v>
      </c>
      <c r="E17" s="922">
        <f t="shared" si="8"/>
        <v>5.1743828516208339</v>
      </c>
      <c r="F17" s="240">
        <v>48687</v>
      </c>
      <c r="G17" s="922">
        <f t="shared" si="0"/>
        <v>1.6684764450384222</v>
      </c>
      <c r="H17" s="240">
        <v>50471</v>
      </c>
      <c r="I17" s="922">
        <f t="shared" si="1"/>
        <v>3.6642224823874869</v>
      </c>
      <c r="J17" s="240">
        <v>52440</v>
      </c>
      <c r="K17" s="929">
        <f t="shared" si="2"/>
        <v>3.9012502229002877</v>
      </c>
      <c r="L17" s="32">
        <v>54152</v>
      </c>
      <c r="M17" s="919">
        <f t="shared" si="3"/>
        <v>3.2646834477498174</v>
      </c>
      <c r="N17" s="311"/>
      <c r="O17" s="480"/>
      <c r="P17" s="311"/>
      <c r="Q17" s="311"/>
      <c r="R17" s="66">
        <v>52253</v>
      </c>
      <c r="S17" s="923">
        <f t="shared" si="4"/>
        <v>-3.5067956862165772</v>
      </c>
      <c r="T17" s="32">
        <v>49861</v>
      </c>
      <c r="U17" s="917">
        <f t="shared" si="5"/>
        <v>-4.5777275945878699</v>
      </c>
      <c r="V17" s="32">
        <v>48352</v>
      </c>
      <c r="W17" s="917">
        <f t="shared" si="6"/>
        <v>-3.0264134293335587</v>
      </c>
      <c r="X17" s="32">
        <v>45289</v>
      </c>
      <c r="Y17" s="917">
        <f t="shared" si="7"/>
        <v>-6.3347948378557248</v>
      </c>
      <c r="Z17" s="221">
        <f t="shared" si="9"/>
        <v>28</v>
      </c>
      <c r="AA17" s="32">
        <v>42069</v>
      </c>
      <c r="AB17" s="917">
        <f t="shared" si="11"/>
        <v>-7.10989423480315</v>
      </c>
      <c r="AC17" s="305">
        <f t="shared" si="10"/>
        <v>31</v>
      </c>
      <c r="AD17" s="801" t="s">
        <v>69</v>
      </c>
      <c r="BK17" s="21"/>
    </row>
    <row r="18" spans="2:63" ht="15.75" customHeight="1">
      <c r="B18" s="28" t="s">
        <v>94</v>
      </c>
      <c r="C18" s="23">
        <v>75226</v>
      </c>
      <c r="D18" s="240">
        <v>103663</v>
      </c>
      <c r="E18" s="922">
        <f t="shared" si="8"/>
        <v>37.802089703028201</v>
      </c>
      <c r="F18" s="240">
        <v>123133</v>
      </c>
      <c r="G18" s="922">
        <f t="shared" si="0"/>
        <v>18.782014797951049</v>
      </c>
      <c r="H18" s="240">
        <v>141803</v>
      </c>
      <c r="I18" s="922">
        <f t="shared" si="1"/>
        <v>15.162466601154861</v>
      </c>
      <c r="J18" s="240">
        <v>155620</v>
      </c>
      <c r="K18" s="929">
        <f t="shared" si="2"/>
        <v>9.7437994964845558</v>
      </c>
      <c r="L18" s="32">
        <v>164722</v>
      </c>
      <c r="M18" s="919">
        <f t="shared" si="3"/>
        <v>5.8488626140598825</v>
      </c>
      <c r="N18" s="311"/>
      <c r="O18" s="480"/>
      <c r="P18" s="311"/>
      <c r="Q18" s="311"/>
      <c r="R18" s="66">
        <v>168142</v>
      </c>
      <c r="S18" s="923">
        <f t="shared" si="4"/>
        <v>2.0762253979432046</v>
      </c>
      <c r="T18" s="32">
        <v>168317</v>
      </c>
      <c r="U18" s="917">
        <f t="shared" si="5"/>
        <v>0.10407869538842363</v>
      </c>
      <c r="V18" s="32">
        <v>170145</v>
      </c>
      <c r="W18" s="917">
        <f t="shared" si="6"/>
        <v>1.0860459727775549</v>
      </c>
      <c r="X18" s="32">
        <v>167378</v>
      </c>
      <c r="Y18" s="917">
        <f t="shared" si="7"/>
        <v>-1.6262599547444836</v>
      </c>
      <c r="Z18" s="221">
        <f t="shared" si="9"/>
        <v>18</v>
      </c>
      <c r="AA18" s="32">
        <v>162439</v>
      </c>
      <c r="AB18" s="917">
        <f t="shared" si="11"/>
        <v>-2.9508059601620289</v>
      </c>
      <c r="AC18" s="305">
        <f t="shared" si="10"/>
        <v>23</v>
      </c>
      <c r="AD18" s="801" t="s">
        <v>94</v>
      </c>
      <c r="BK18" s="21"/>
    </row>
    <row r="19" spans="2:63" ht="15.75" customHeight="1">
      <c r="B19" s="28" t="s">
        <v>74</v>
      </c>
      <c r="C19" s="23">
        <v>82888</v>
      </c>
      <c r="D19" s="240">
        <v>108955</v>
      </c>
      <c r="E19" s="922">
        <f t="shared" si="8"/>
        <v>31.44846057330372</v>
      </c>
      <c r="F19" s="240">
        <v>145392</v>
      </c>
      <c r="G19" s="922">
        <f t="shared" si="0"/>
        <v>33.442246799137251</v>
      </c>
      <c r="H19" s="240">
        <v>175600</v>
      </c>
      <c r="I19" s="922">
        <f t="shared" si="1"/>
        <v>20.776934081655114</v>
      </c>
      <c r="J19" s="240">
        <v>197283</v>
      </c>
      <c r="K19" s="929">
        <f t="shared" si="2"/>
        <v>12.347949886104786</v>
      </c>
      <c r="L19" s="32">
        <v>208627</v>
      </c>
      <c r="M19" s="919">
        <f t="shared" si="3"/>
        <v>5.7501153165756733</v>
      </c>
      <c r="N19" s="311"/>
      <c r="O19" s="480"/>
      <c r="P19" s="311"/>
      <c r="Q19" s="311"/>
      <c r="R19" s="66">
        <v>217369</v>
      </c>
      <c r="S19" s="923">
        <f t="shared" si="4"/>
        <v>4.1902534187808698</v>
      </c>
      <c r="T19" s="32">
        <v>222403</v>
      </c>
      <c r="U19" s="917">
        <f t="shared" si="5"/>
        <v>2.3158776090426869</v>
      </c>
      <c r="V19" s="32">
        <v>224420</v>
      </c>
      <c r="W19" s="917">
        <f t="shared" si="6"/>
        <v>0.90691222690341533</v>
      </c>
      <c r="X19" s="32">
        <v>225714</v>
      </c>
      <c r="Y19" s="917">
        <f t="shared" si="7"/>
        <v>0.57659745120754735</v>
      </c>
      <c r="Z19" s="221">
        <f t="shared" si="9"/>
        <v>9</v>
      </c>
      <c r="AA19" s="32">
        <v>223705</v>
      </c>
      <c r="AB19" s="917">
        <f t="shared" si="11"/>
        <v>-0.89006441780306034</v>
      </c>
      <c r="AC19" s="305">
        <f t="shared" si="10"/>
        <v>18</v>
      </c>
      <c r="AD19" s="801" t="s">
        <v>74</v>
      </c>
      <c r="BK19" s="21"/>
    </row>
    <row r="20" spans="2:63" ht="15.75" customHeight="1">
      <c r="B20" s="28" t="s">
        <v>76</v>
      </c>
      <c r="C20" s="23">
        <v>102760</v>
      </c>
      <c r="D20" s="240">
        <v>145881</v>
      </c>
      <c r="E20" s="922">
        <f t="shared" si="8"/>
        <v>41.962826002335532</v>
      </c>
      <c r="F20" s="240">
        <v>167935</v>
      </c>
      <c r="G20" s="922">
        <f t="shared" si="0"/>
        <v>15.11780149573967</v>
      </c>
      <c r="H20" s="240">
        <v>177669</v>
      </c>
      <c r="I20" s="922">
        <f t="shared" si="1"/>
        <v>5.7962902313394977</v>
      </c>
      <c r="J20" s="240">
        <v>194866</v>
      </c>
      <c r="K20" s="929">
        <f t="shared" si="2"/>
        <v>9.6792349819045569</v>
      </c>
      <c r="L20" s="32">
        <v>203933</v>
      </c>
      <c r="M20" s="919">
        <f t="shared" si="3"/>
        <v>4.6529409953506473</v>
      </c>
      <c r="N20" s="311"/>
      <c r="O20" s="480"/>
      <c r="P20" s="311"/>
      <c r="Q20" s="311"/>
      <c r="R20" s="66">
        <v>212761</v>
      </c>
      <c r="S20" s="923">
        <f t="shared" si="4"/>
        <v>4.3288727180005111</v>
      </c>
      <c r="T20" s="32">
        <v>221220</v>
      </c>
      <c r="U20" s="917">
        <f t="shared" si="5"/>
        <v>3.9758226366674307</v>
      </c>
      <c r="V20" s="32">
        <v>228186</v>
      </c>
      <c r="W20" s="917">
        <f t="shared" si="6"/>
        <v>3.1489015459723362</v>
      </c>
      <c r="X20" s="32">
        <v>232922</v>
      </c>
      <c r="Y20" s="917">
        <f t="shared" si="7"/>
        <v>2.0754998115572363</v>
      </c>
      <c r="Z20" s="221">
        <f t="shared" si="9"/>
        <v>4</v>
      </c>
      <c r="AA20" s="32">
        <v>239169</v>
      </c>
      <c r="AB20" s="917">
        <f t="shared" si="11"/>
        <v>2.6820137213316144</v>
      </c>
      <c r="AC20" s="305">
        <f t="shared" si="10"/>
        <v>6</v>
      </c>
      <c r="AD20" s="801" t="s">
        <v>76</v>
      </c>
      <c r="BK20" s="21"/>
    </row>
    <row r="21" spans="2:63" ht="15.75" customHeight="1">
      <c r="B21" s="28" t="s">
        <v>96</v>
      </c>
      <c r="C21" s="23">
        <v>43751</v>
      </c>
      <c r="D21" s="240">
        <v>61616</v>
      </c>
      <c r="E21" s="922">
        <f t="shared" si="8"/>
        <v>40.833352380517027</v>
      </c>
      <c r="F21" s="240">
        <v>70052</v>
      </c>
      <c r="G21" s="922">
        <f t="shared" si="0"/>
        <v>13.691249026226956</v>
      </c>
      <c r="H21" s="240">
        <v>77766</v>
      </c>
      <c r="I21" s="922">
        <f t="shared" si="1"/>
        <v>11.0118197910124</v>
      </c>
      <c r="J21" s="240">
        <v>89567</v>
      </c>
      <c r="K21" s="929">
        <f t="shared" si="2"/>
        <v>15.175012216135599</v>
      </c>
      <c r="L21" s="32">
        <v>98123</v>
      </c>
      <c r="M21" s="919">
        <f t="shared" si="3"/>
        <v>9.5526254089117799</v>
      </c>
      <c r="N21" s="311"/>
      <c r="O21" s="480"/>
      <c r="P21" s="311"/>
      <c r="Q21" s="311"/>
      <c r="R21" s="66">
        <v>99544</v>
      </c>
      <c r="S21" s="923">
        <f t="shared" si="4"/>
        <v>1.4481823833351939</v>
      </c>
      <c r="T21" s="32">
        <v>100579</v>
      </c>
      <c r="U21" s="917">
        <f t="shared" si="5"/>
        <v>1.039741219963048</v>
      </c>
      <c r="V21" s="32">
        <v>101039</v>
      </c>
      <c r="W21" s="917">
        <f t="shared" si="6"/>
        <v>0.45735193231190863</v>
      </c>
      <c r="X21" s="32">
        <v>101514</v>
      </c>
      <c r="Y21" s="917">
        <f t="shared" si="7"/>
        <v>0.47011549995545465</v>
      </c>
      <c r="Z21" s="221">
        <f t="shared" si="9"/>
        <v>11</v>
      </c>
      <c r="AA21" s="32">
        <v>101780</v>
      </c>
      <c r="AB21" s="917">
        <f t="shared" si="11"/>
        <v>0.26203282305887399</v>
      </c>
      <c r="AC21" s="305">
        <f t="shared" si="10"/>
        <v>13</v>
      </c>
      <c r="AD21" s="801" t="s">
        <v>96</v>
      </c>
      <c r="BK21" s="21"/>
    </row>
    <row r="22" spans="2:63" ht="15.75" customHeight="1">
      <c r="B22" s="28" t="s">
        <v>78</v>
      </c>
      <c r="C22" s="23">
        <v>44492</v>
      </c>
      <c r="D22" s="240">
        <v>59783</v>
      </c>
      <c r="E22" s="922">
        <f t="shared" si="8"/>
        <v>34.367976265396038</v>
      </c>
      <c r="F22" s="240">
        <v>77498</v>
      </c>
      <c r="G22" s="922">
        <f t="shared" si="0"/>
        <v>29.632169680343907</v>
      </c>
      <c r="H22" s="240">
        <v>93159</v>
      </c>
      <c r="I22" s="922">
        <f t="shared" si="1"/>
        <v>20.208263439056481</v>
      </c>
      <c r="J22" s="240">
        <v>105822</v>
      </c>
      <c r="K22" s="929">
        <f t="shared" si="2"/>
        <v>13.592889575886375</v>
      </c>
      <c r="L22" s="32">
        <v>113430</v>
      </c>
      <c r="M22" s="919">
        <f t="shared" si="3"/>
        <v>7.1894313091795681</v>
      </c>
      <c r="N22" s="311"/>
      <c r="O22" s="480"/>
      <c r="P22" s="311"/>
      <c r="Q22" s="311"/>
      <c r="R22" s="66">
        <v>117519</v>
      </c>
      <c r="S22" s="923">
        <f t="shared" si="4"/>
        <v>3.6048664374504114</v>
      </c>
      <c r="T22" s="32">
        <v>123764</v>
      </c>
      <c r="U22" s="917">
        <f t="shared" si="5"/>
        <v>5.3140343263642364</v>
      </c>
      <c r="V22" s="32">
        <v>127707</v>
      </c>
      <c r="W22" s="917">
        <f t="shared" si="6"/>
        <v>3.1859022009631275</v>
      </c>
      <c r="X22" s="32">
        <v>130190</v>
      </c>
      <c r="Y22" s="917">
        <f t="shared" si="7"/>
        <v>1.9442943613114494</v>
      </c>
      <c r="Z22" s="221">
        <f t="shared" si="9"/>
        <v>5</v>
      </c>
      <c r="AA22" s="32">
        <v>136516</v>
      </c>
      <c r="AB22" s="917">
        <f t="shared" si="11"/>
        <v>4.8590521545433631</v>
      </c>
      <c r="AC22" s="305">
        <f t="shared" si="10"/>
        <v>2</v>
      </c>
      <c r="AD22" s="801" t="s">
        <v>78</v>
      </c>
      <c r="BK22" s="21"/>
    </row>
    <row r="23" spans="2:63" ht="15.75" customHeight="1">
      <c r="B23" s="28" t="s">
        <v>80</v>
      </c>
      <c r="C23" s="23">
        <v>56727</v>
      </c>
      <c r="D23" s="240">
        <v>80562</v>
      </c>
      <c r="E23" s="922">
        <f t="shared" si="8"/>
        <v>42.017028928023706</v>
      </c>
      <c r="F23" s="240">
        <v>93503</v>
      </c>
      <c r="G23" s="922">
        <f t="shared" si="0"/>
        <v>16.063404582805802</v>
      </c>
      <c r="H23" s="240">
        <v>100000</v>
      </c>
      <c r="I23" s="922">
        <f t="shared" si="1"/>
        <v>6.9484401570003058</v>
      </c>
      <c r="J23" s="240">
        <v>112102</v>
      </c>
      <c r="K23" s="929">
        <f t="shared" si="2"/>
        <v>12.10199999999999</v>
      </c>
      <c r="L23" s="32">
        <v>118159</v>
      </c>
      <c r="M23" s="919">
        <f t="shared" si="3"/>
        <v>5.403115020249416</v>
      </c>
      <c r="N23" s="311"/>
      <c r="O23" s="480"/>
      <c r="P23" s="311"/>
      <c r="Q23" s="311"/>
      <c r="R23" s="66">
        <v>125694</v>
      </c>
      <c r="S23" s="923">
        <f t="shared" si="4"/>
        <v>6.3770004824008453</v>
      </c>
      <c r="T23" s="32">
        <v>128174</v>
      </c>
      <c r="U23" s="917">
        <f t="shared" si="5"/>
        <v>1.9730456505481726</v>
      </c>
      <c r="V23" s="32">
        <v>129436</v>
      </c>
      <c r="W23" s="917">
        <f t="shared" si="6"/>
        <v>0.98459906065193081</v>
      </c>
      <c r="X23" s="32">
        <v>128737</v>
      </c>
      <c r="Y23" s="917">
        <f t="shared" si="7"/>
        <v>-0.54003522976606178</v>
      </c>
      <c r="Z23" s="221">
        <f t="shared" si="9"/>
        <v>13</v>
      </c>
      <c r="AA23" s="32">
        <v>132325</v>
      </c>
      <c r="AB23" s="917">
        <f t="shared" si="11"/>
        <v>2.7870775301583848</v>
      </c>
      <c r="AC23" s="305">
        <f t="shared" si="10"/>
        <v>5</v>
      </c>
      <c r="AD23" s="801" t="s">
        <v>80</v>
      </c>
      <c r="BK23" s="21"/>
    </row>
    <row r="24" spans="2:63" ht="15.75" customHeight="1">
      <c r="B24" s="28" t="s">
        <v>105</v>
      </c>
      <c r="C24" s="23">
        <v>30237</v>
      </c>
      <c r="D24" s="240">
        <v>36928</v>
      </c>
      <c r="E24" s="922">
        <f t="shared" si="8"/>
        <v>22.128518040810931</v>
      </c>
      <c r="F24" s="240">
        <v>39919</v>
      </c>
      <c r="G24" s="922">
        <f t="shared" si="0"/>
        <v>8.0995450606585706</v>
      </c>
      <c r="H24" s="240">
        <v>41706</v>
      </c>
      <c r="I24" s="922">
        <f t="shared" si="1"/>
        <v>4.4765650442145386</v>
      </c>
      <c r="J24" s="240">
        <v>42600</v>
      </c>
      <c r="K24" s="929">
        <f t="shared" si="2"/>
        <v>2.1435764638181496</v>
      </c>
      <c r="L24" s="32">
        <v>43596</v>
      </c>
      <c r="M24" s="919">
        <f t="shared" si="3"/>
        <v>2.3380281690140947</v>
      </c>
      <c r="N24" s="311"/>
      <c r="O24" s="480"/>
      <c r="P24" s="311"/>
      <c r="Q24" s="311"/>
      <c r="R24" s="66">
        <v>44156</v>
      </c>
      <c r="S24" s="923">
        <f t="shared" si="4"/>
        <v>1.284521515735392</v>
      </c>
      <c r="T24" s="32">
        <v>44134</v>
      </c>
      <c r="U24" s="917">
        <f t="shared" si="5"/>
        <v>-4.9823353564633521E-2</v>
      </c>
      <c r="V24" s="32">
        <v>44020</v>
      </c>
      <c r="W24" s="917">
        <f t="shared" si="6"/>
        <v>-0.25830425522272549</v>
      </c>
      <c r="X24" s="32">
        <v>43306</v>
      </c>
      <c r="Y24" s="917">
        <f t="shared" si="7"/>
        <v>-1.6219900045433917</v>
      </c>
      <c r="Z24" s="221">
        <f t="shared" si="9"/>
        <v>17</v>
      </c>
      <c r="AA24" s="32">
        <v>40841</v>
      </c>
      <c r="AB24" s="917">
        <f t="shared" si="11"/>
        <v>-5.6920519096660911</v>
      </c>
      <c r="AC24" s="305">
        <f t="shared" si="10"/>
        <v>29</v>
      </c>
      <c r="AD24" s="801" t="s">
        <v>105</v>
      </c>
      <c r="BK24" s="21"/>
    </row>
    <row r="25" spans="2:63" ht="15.75" customHeight="1">
      <c r="B25" s="28" t="s">
        <v>82</v>
      </c>
      <c r="C25" s="23">
        <v>24960</v>
      </c>
      <c r="D25" s="240">
        <v>50367</v>
      </c>
      <c r="E25" s="922">
        <f t="shared" si="8"/>
        <v>101.79086538461539</v>
      </c>
      <c r="F25" s="240">
        <v>65078</v>
      </c>
      <c r="G25" s="922">
        <f t="shared" si="0"/>
        <v>29.20761609784185</v>
      </c>
      <c r="H25" s="240">
        <v>71152</v>
      </c>
      <c r="I25" s="922">
        <f t="shared" si="1"/>
        <v>9.333415286271844</v>
      </c>
      <c r="J25" s="240">
        <v>77926</v>
      </c>
      <c r="K25" s="929">
        <f t="shared" si="2"/>
        <v>9.5204632336406689</v>
      </c>
      <c r="L25" s="32">
        <v>80680</v>
      </c>
      <c r="M25" s="919">
        <f t="shared" si="3"/>
        <v>3.5341221158535063</v>
      </c>
      <c r="N25" s="311"/>
      <c r="O25" s="480"/>
      <c r="P25" s="311"/>
      <c r="Q25" s="311"/>
      <c r="R25" s="66">
        <v>81019</v>
      </c>
      <c r="S25" s="923">
        <f t="shared" si="4"/>
        <v>0.42017848289539472</v>
      </c>
      <c r="T25" s="32">
        <v>81767</v>
      </c>
      <c r="U25" s="917">
        <f t="shared" si="5"/>
        <v>0.92324022760092816</v>
      </c>
      <c r="V25" s="32">
        <v>83167</v>
      </c>
      <c r="W25" s="917">
        <f t="shared" si="6"/>
        <v>1.7121821761835463</v>
      </c>
      <c r="X25" s="32">
        <v>84460</v>
      </c>
      <c r="Y25" s="917">
        <f t="shared" si="7"/>
        <v>1.5547031875623674</v>
      </c>
      <c r="Z25" s="221">
        <f t="shared" si="9"/>
        <v>7</v>
      </c>
      <c r="AA25" s="32">
        <v>83913</v>
      </c>
      <c r="AB25" s="917">
        <f t="shared" si="11"/>
        <v>-0.64764385507932332</v>
      </c>
      <c r="AC25" s="305">
        <f t="shared" si="10"/>
        <v>17</v>
      </c>
      <c r="AD25" s="801" t="s">
        <v>82</v>
      </c>
      <c r="BK25" s="21"/>
    </row>
    <row r="26" spans="2:63" ht="15.75" customHeight="1">
      <c r="B26" s="28" t="s">
        <v>130</v>
      </c>
      <c r="C26" s="23">
        <v>19609</v>
      </c>
      <c r="D26" s="240">
        <v>24026</v>
      </c>
      <c r="E26" s="922">
        <f t="shared" si="8"/>
        <v>22.525371003110806</v>
      </c>
      <c r="F26" s="240">
        <v>28359</v>
      </c>
      <c r="G26" s="922">
        <f t="shared" si="0"/>
        <v>18.03462915175227</v>
      </c>
      <c r="H26" s="240">
        <v>29231</v>
      </c>
      <c r="I26" s="922">
        <f t="shared" si="1"/>
        <v>3.0748615959660128</v>
      </c>
      <c r="J26" s="240">
        <v>29536</v>
      </c>
      <c r="K26" s="929">
        <f t="shared" si="2"/>
        <v>1.0434128151619859</v>
      </c>
      <c r="L26" s="32">
        <v>29883</v>
      </c>
      <c r="M26" s="919">
        <f t="shared" si="3"/>
        <v>1.1748374864572213</v>
      </c>
      <c r="N26" s="311"/>
      <c r="O26" s="480"/>
      <c r="P26" s="311"/>
      <c r="Q26" s="311"/>
      <c r="R26" s="66">
        <v>30413</v>
      </c>
      <c r="S26" s="923">
        <f t="shared" si="4"/>
        <v>1.7735836428738736</v>
      </c>
      <c r="T26" s="32">
        <v>31531</v>
      </c>
      <c r="U26" s="917">
        <f t="shared" si="5"/>
        <v>3.6760595797849618</v>
      </c>
      <c r="V26" s="32">
        <v>32766</v>
      </c>
      <c r="W26" s="917">
        <f t="shared" si="6"/>
        <v>3.9167803114395383</v>
      </c>
      <c r="X26" s="32">
        <v>32096</v>
      </c>
      <c r="Y26" s="917">
        <f t="shared" si="7"/>
        <v>-2.0448025392174856</v>
      </c>
      <c r="Z26" s="221">
        <f t="shared" si="9"/>
        <v>19</v>
      </c>
      <c r="AA26" s="32">
        <v>31665</v>
      </c>
      <c r="AB26" s="917">
        <f t="shared" si="11"/>
        <v>-1.3428464606181478</v>
      </c>
      <c r="AC26" s="305">
        <f t="shared" si="10"/>
        <v>20</v>
      </c>
      <c r="AD26" s="801" t="s">
        <v>130</v>
      </c>
      <c r="BK26" s="21"/>
    </row>
    <row r="27" spans="2:63" ht="15.75" customHeight="1">
      <c r="B27" s="28" t="s">
        <v>131</v>
      </c>
      <c r="C27" s="23">
        <v>22946</v>
      </c>
      <c r="D27" s="240">
        <v>30696</v>
      </c>
      <c r="E27" s="922">
        <f t="shared" si="8"/>
        <v>33.774949882332436</v>
      </c>
      <c r="F27" s="240">
        <v>36417</v>
      </c>
      <c r="G27" s="922">
        <f t="shared" si="0"/>
        <v>18.637607505863969</v>
      </c>
      <c r="H27" s="240">
        <v>40141</v>
      </c>
      <c r="I27" s="922">
        <f t="shared" si="1"/>
        <v>10.225993354751893</v>
      </c>
      <c r="J27" s="240">
        <v>44532</v>
      </c>
      <c r="K27" s="929">
        <f t="shared" si="2"/>
        <v>10.938940235669264</v>
      </c>
      <c r="L27" s="32">
        <v>47438</v>
      </c>
      <c r="M27" s="919">
        <f t="shared" si="3"/>
        <v>6.5256444803736713</v>
      </c>
      <c r="N27" s="311"/>
      <c r="O27" s="480"/>
      <c r="P27" s="311"/>
      <c r="Q27" s="311"/>
      <c r="R27" s="66">
        <v>46369</v>
      </c>
      <c r="S27" s="923">
        <f t="shared" si="4"/>
        <v>-2.2534676841350745</v>
      </c>
      <c r="T27" s="32">
        <v>47457</v>
      </c>
      <c r="U27" s="917">
        <f t="shared" si="5"/>
        <v>2.3463952209450127</v>
      </c>
      <c r="V27" s="32">
        <v>47672</v>
      </c>
      <c r="W27" s="917">
        <f t="shared" si="6"/>
        <v>0.45304170090818729</v>
      </c>
      <c r="X27" s="32">
        <v>47936</v>
      </c>
      <c r="Y27" s="917">
        <f t="shared" si="7"/>
        <v>0.55378419197850803</v>
      </c>
      <c r="Z27" s="221">
        <f t="shared" si="9"/>
        <v>10</v>
      </c>
      <c r="AA27" s="32">
        <v>48348</v>
      </c>
      <c r="AB27" s="917">
        <f t="shared" si="11"/>
        <v>0.85947930574099018</v>
      </c>
      <c r="AC27" s="305">
        <f t="shared" si="10"/>
        <v>9</v>
      </c>
      <c r="AD27" s="801" t="s">
        <v>131</v>
      </c>
      <c r="BK27" s="21"/>
    </row>
    <row r="28" spans="2:63" ht="15.75" customHeight="1">
      <c r="B28" s="28" t="s">
        <v>99</v>
      </c>
      <c r="C28" s="23">
        <v>26154</v>
      </c>
      <c r="D28" s="240">
        <v>27866</v>
      </c>
      <c r="E28" s="922">
        <f t="shared" si="8"/>
        <v>6.5458438479773662</v>
      </c>
      <c r="F28" s="240">
        <v>29931</v>
      </c>
      <c r="G28" s="922">
        <f t="shared" si="0"/>
        <v>7.4104643651762103</v>
      </c>
      <c r="H28" s="240">
        <v>31211</v>
      </c>
      <c r="I28" s="922">
        <f t="shared" si="1"/>
        <v>4.2765026226988709</v>
      </c>
      <c r="J28" s="240">
        <v>31599</v>
      </c>
      <c r="K28" s="929">
        <f t="shared" si="2"/>
        <v>1.2431514530133683</v>
      </c>
      <c r="L28" s="32">
        <v>32285</v>
      </c>
      <c r="M28" s="919">
        <f t="shared" si="3"/>
        <v>2.1709547770499142</v>
      </c>
      <c r="N28" s="311"/>
      <c r="O28" s="480"/>
      <c r="P28" s="311"/>
      <c r="Q28" s="311"/>
      <c r="R28" s="66">
        <v>32259</v>
      </c>
      <c r="S28" s="923">
        <f t="shared" si="4"/>
        <v>-8.0532755149448576E-2</v>
      </c>
      <c r="T28" s="32">
        <v>32590</v>
      </c>
      <c r="U28" s="917">
        <f t="shared" si="5"/>
        <v>1.0260702439629341</v>
      </c>
      <c r="V28" s="32">
        <v>33032</v>
      </c>
      <c r="W28" s="917">
        <f t="shared" si="6"/>
        <v>1.3562442467014364</v>
      </c>
      <c r="X28" s="32">
        <v>31550</v>
      </c>
      <c r="Y28" s="917">
        <f t="shared" si="7"/>
        <v>-4.4865584887381971</v>
      </c>
      <c r="Z28" s="221">
        <f t="shared" si="9"/>
        <v>26</v>
      </c>
      <c r="AA28" s="32">
        <v>31634</v>
      </c>
      <c r="AB28" s="917">
        <f t="shared" si="11"/>
        <v>0.26624405705229037</v>
      </c>
      <c r="AC28" s="305">
        <f t="shared" si="10"/>
        <v>12</v>
      </c>
      <c r="AD28" s="801" t="s">
        <v>99</v>
      </c>
      <c r="BK28" s="21"/>
    </row>
    <row r="29" spans="2:63" ht="15.75" customHeight="1">
      <c r="B29" s="28" t="s">
        <v>101</v>
      </c>
      <c r="C29" s="23">
        <v>21650</v>
      </c>
      <c r="D29" s="240">
        <v>24859</v>
      </c>
      <c r="E29" s="922">
        <f t="shared" si="8"/>
        <v>14.822170900692839</v>
      </c>
      <c r="F29" s="240">
        <v>27221</v>
      </c>
      <c r="G29" s="922">
        <f t="shared" si="0"/>
        <v>9.5015889617442468</v>
      </c>
      <c r="H29" s="240">
        <v>28936</v>
      </c>
      <c r="I29" s="922">
        <f t="shared" si="1"/>
        <v>6.3002828698431443</v>
      </c>
      <c r="J29" s="240">
        <v>29415</v>
      </c>
      <c r="K29" s="929">
        <f t="shared" si="2"/>
        <v>1.6553773845728443</v>
      </c>
      <c r="L29" s="32">
        <v>30576</v>
      </c>
      <c r="M29" s="919">
        <f t="shared" si="3"/>
        <v>3.9469658337582842</v>
      </c>
      <c r="N29" s="311"/>
      <c r="O29" s="480"/>
      <c r="P29" s="311"/>
      <c r="Q29" s="311"/>
      <c r="R29" s="66">
        <v>30802</v>
      </c>
      <c r="S29" s="923">
        <f t="shared" si="4"/>
        <v>0.73914181057037354</v>
      </c>
      <c r="T29" s="32">
        <v>30247</v>
      </c>
      <c r="U29" s="917">
        <f t="shared" si="5"/>
        <v>-1.8018310499318204</v>
      </c>
      <c r="V29" s="32">
        <v>29522</v>
      </c>
      <c r="W29" s="917">
        <f t="shared" si="6"/>
        <v>-2.3969319271332665</v>
      </c>
      <c r="X29" s="32">
        <v>28378</v>
      </c>
      <c r="Y29" s="917">
        <f t="shared" si="7"/>
        <v>-3.8750762143486099</v>
      </c>
      <c r="Z29" s="221">
        <f t="shared" si="9"/>
        <v>23</v>
      </c>
      <c r="AA29" s="32">
        <v>27564</v>
      </c>
      <c r="AB29" s="917">
        <f t="shared" si="11"/>
        <v>-2.8684191979702689</v>
      </c>
      <c r="AC29" s="305">
        <f t="shared" si="10"/>
        <v>22</v>
      </c>
      <c r="AD29" s="801" t="s">
        <v>101</v>
      </c>
      <c r="BK29" s="21"/>
    </row>
    <row r="30" spans="2:63" ht="15.75" customHeight="1">
      <c r="B30" s="28" t="s">
        <v>107</v>
      </c>
      <c r="C30" s="23">
        <v>6028</v>
      </c>
      <c r="D30" s="240">
        <v>7356</v>
      </c>
      <c r="E30" s="922">
        <f t="shared" si="8"/>
        <v>22.030524220305253</v>
      </c>
      <c r="F30" s="240">
        <v>8626</v>
      </c>
      <c r="G30" s="922">
        <f t="shared" si="0"/>
        <v>17.264817835780306</v>
      </c>
      <c r="H30" s="240">
        <v>9371</v>
      </c>
      <c r="I30" s="922">
        <f t="shared" si="1"/>
        <v>8.6366798052399645</v>
      </c>
      <c r="J30" s="240">
        <v>10054</v>
      </c>
      <c r="K30" s="929">
        <f t="shared" si="2"/>
        <v>7.288443069042799</v>
      </c>
      <c r="L30" s="32">
        <v>10398</v>
      </c>
      <c r="M30" s="919">
        <f t="shared" si="3"/>
        <v>3.4215237716331899</v>
      </c>
      <c r="N30" s="311"/>
      <c r="O30" s="480"/>
      <c r="P30" s="311"/>
      <c r="Q30" s="311"/>
      <c r="R30" s="66">
        <v>10222</v>
      </c>
      <c r="S30" s="923">
        <f t="shared" si="4"/>
        <v>-1.6926331986920502</v>
      </c>
      <c r="T30" s="32">
        <v>10173</v>
      </c>
      <c r="U30" s="917">
        <f t="shared" si="5"/>
        <v>-0.47935824691840878</v>
      </c>
      <c r="V30" s="32">
        <v>10010</v>
      </c>
      <c r="W30" s="917">
        <f t="shared" si="6"/>
        <v>-1.602280546544776</v>
      </c>
      <c r="X30" s="32">
        <v>9679</v>
      </c>
      <c r="Y30" s="917">
        <f t="shared" si="7"/>
        <v>-3.3066933066933046</v>
      </c>
      <c r="Z30" s="221">
        <f t="shared" si="9"/>
        <v>22</v>
      </c>
      <c r="AA30" s="32">
        <v>9300</v>
      </c>
      <c r="AB30" s="917">
        <f t="shared" si="11"/>
        <v>-3.9156937700175547</v>
      </c>
      <c r="AC30" s="305">
        <f t="shared" si="10"/>
        <v>25</v>
      </c>
      <c r="AD30" s="801" t="s">
        <v>107</v>
      </c>
      <c r="BK30" s="21"/>
    </row>
    <row r="31" spans="2:63" ht="15.75" customHeight="1">
      <c r="B31" s="28" t="s">
        <v>109</v>
      </c>
      <c r="C31" s="23">
        <v>8876</v>
      </c>
      <c r="D31" s="240">
        <v>10511</v>
      </c>
      <c r="E31" s="922">
        <f t="shared" si="8"/>
        <v>18.420459666516436</v>
      </c>
      <c r="F31" s="240">
        <v>12832</v>
      </c>
      <c r="G31" s="922">
        <f t="shared" si="0"/>
        <v>22.081628769860146</v>
      </c>
      <c r="H31" s="240">
        <v>14006</v>
      </c>
      <c r="I31" s="922">
        <f t="shared" si="1"/>
        <v>9.1490024937655789</v>
      </c>
      <c r="J31" s="240">
        <v>14895</v>
      </c>
      <c r="K31" s="929">
        <f t="shared" si="2"/>
        <v>6.3472797372554624</v>
      </c>
      <c r="L31" s="32">
        <v>15599</v>
      </c>
      <c r="M31" s="919">
        <f t="shared" si="3"/>
        <v>4.72641826116147</v>
      </c>
      <c r="N31" s="311"/>
      <c r="O31" s="480"/>
      <c r="P31" s="311"/>
      <c r="Q31" s="311"/>
      <c r="R31" s="66">
        <v>16582</v>
      </c>
      <c r="S31" s="923">
        <f t="shared" si="4"/>
        <v>6.3016860055131758</v>
      </c>
      <c r="T31" s="32">
        <v>17530</v>
      </c>
      <c r="U31" s="917">
        <f t="shared" si="5"/>
        <v>5.7170425762875396</v>
      </c>
      <c r="V31" s="32">
        <v>17972</v>
      </c>
      <c r="W31" s="917">
        <f t="shared" si="6"/>
        <v>2.5213918996006726</v>
      </c>
      <c r="X31" s="32">
        <v>17033</v>
      </c>
      <c r="Y31" s="917">
        <f t="shared" si="7"/>
        <v>-5.2247941241931812</v>
      </c>
      <c r="Z31" s="221">
        <f t="shared" si="9"/>
        <v>27</v>
      </c>
      <c r="AA31" s="32">
        <v>17129</v>
      </c>
      <c r="AB31" s="917">
        <f t="shared" si="11"/>
        <v>0.56361181236424329</v>
      </c>
      <c r="AC31" s="305">
        <f t="shared" si="10"/>
        <v>11</v>
      </c>
      <c r="AD31" s="801" t="s">
        <v>109</v>
      </c>
      <c r="BK31" s="21"/>
    </row>
    <row r="32" spans="2:63" ht="15.75" customHeight="1">
      <c r="B32" s="28" t="s">
        <v>111</v>
      </c>
      <c r="C32" s="23">
        <v>11875</v>
      </c>
      <c r="D32" s="240">
        <v>12232</v>
      </c>
      <c r="E32" s="922">
        <f t="shared" si="8"/>
        <v>3.0063157894736747</v>
      </c>
      <c r="F32" s="240">
        <v>12601</v>
      </c>
      <c r="G32" s="922">
        <f t="shared" si="0"/>
        <v>3.0166775670372772</v>
      </c>
      <c r="H32" s="240">
        <v>12904</v>
      </c>
      <c r="I32" s="922">
        <f t="shared" si="1"/>
        <v>2.4045710657884172</v>
      </c>
      <c r="J32" s="240">
        <v>13097</v>
      </c>
      <c r="K32" s="929">
        <f t="shared" si="2"/>
        <v>1.4956602603843692</v>
      </c>
      <c r="L32" s="32">
        <v>13270</v>
      </c>
      <c r="M32" s="919">
        <f t="shared" si="3"/>
        <v>1.3209131862258516</v>
      </c>
      <c r="N32" s="311"/>
      <c r="O32" s="480"/>
      <c r="P32" s="311"/>
      <c r="Q32" s="311"/>
      <c r="R32" s="335">
        <v>12987</v>
      </c>
      <c r="S32" s="924">
        <f t="shared" si="4"/>
        <v>-2.1326299924642029</v>
      </c>
      <c r="T32" s="240">
        <v>12399</v>
      </c>
      <c r="U32" s="922">
        <f t="shared" si="5"/>
        <v>-4.5276045276045238</v>
      </c>
      <c r="V32" s="240">
        <v>11676</v>
      </c>
      <c r="W32" s="922">
        <f t="shared" si="6"/>
        <v>-5.8311154125332791</v>
      </c>
      <c r="X32" s="32">
        <v>11171</v>
      </c>
      <c r="Y32" s="917">
        <f t="shared" si="7"/>
        <v>-4.3251113394998271</v>
      </c>
      <c r="Z32" s="221">
        <f t="shared" si="9"/>
        <v>25</v>
      </c>
      <c r="AA32" s="32">
        <v>10836</v>
      </c>
      <c r="AB32" s="917">
        <f t="shared" si="11"/>
        <v>-2.9988362724912747</v>
      </c>
      <c r="AC32" s="305">
        <f t="shared" si="10"/>
        <v>24</v>
      </c>
      <c r="AD32" s="801" t="s">
        <v>111</v>
      </c>
      <c r="BK32" s="21"/>
    </row>
    <row r="33" spans="2:63" ht="15.75" customHeight="1">
      <c r="B33" s="28" t="s">
        <v>115</v>
      </c>
      <c r="C33" s="23">
        <v>14235</v>
      </c>
      <c r="D33" s="240">
        <v>14130</v>
      </c>
      <c r="E33" s="922">
        <f t="shared" si="8"/>
        <v>-0.73761854583771935</v>
      </c>
      <c r="F33" s="240">
        <v>13803</v>
      </c>
      <c r="G33" s="922">
        <f t="shared" si="0"/>
        <v>-2.3142250530785589</v>
      </c>
      <c r="H33" s="240">
        <v>14082</v>
      </c>
      <c r="I33" s="922">
        <f t="shared" si="1"/>
        <v>2.0212997174527345</v>
      </c>
      <c r="J33" s="240">
        <v>14342</v>
      </c>
      <c r="K33" s="929">
        <f t="shared" si="2"/>
        <v>1.8463286464990745</v>
      </c>
      <c r="L33" s="32">
        <v>14340</v>
      </c>
      <c r="M33" s="919">
        <f t="shared" si="3"/>
        <v>-1.3945056477481899E-2</v>
      </c>
      <c r="N33" s="311"/>
      <c r="O33" s="480"/>
      <c r="P33" s="311"/>
      <c r="Q33" s="311"/>
      <c r="R33" s="66">
        <v>13605</v>
      </c>
      <c r="S33" s="923">
        <f t="shared" si="4"/>
        <v>-5.125523012552307</v>
      </c>
      <c r="T33" s="32">
        <v>12655</v>
      </c>
      <c r="U33" s="917">
        <f t="shared" si="5"/>
        <v>-6.982726938625504</v>
      </c>
      <c r="V33" s="32">
        <v>11764</v>
      </c>
      <c r="W33" s="917">
        <f t="shared" si="6"/>
        <v>-7.0406953773212138</v>
      </c>
      <c r="X33" s="32">
        <v>10724</v>
      </c>
      <c r="Y33" s="917">
        <f t="shared" si="7"/>
        <v>-8.8405304318259113</v>
      </c>
      <c r="Z33" s="221">
        <f t="shared" si="9"/>
        <v>31</v>
      </c>
      <c r="AA33" s="32">
        <v>9761</v>
      </c>
      <c r="AB33" s="917">
        <f t="shared" si="11"/>
        <v>-8.9798582618425939</v>
      </c>
      <c r="AC33" s="305">
        <f t="shared" si="10"/>
        <v>33</v>
      </c>
      <c r="AD33" s="801" t="s">
        <v>115</v>
      </c>
      <c r="BK33" s="21"/>
    </row>
    <row r="34" spans="2:63" ht="15.75" customHeight="1">
      <c r="B34" s="724" t="s">
        <v>113</v>
      </c>
      <c r="C34" s="725">
        <v>8205</v>
      </c>
      <c r="D34" s="726">
        <v>9972</v>
      </c>
      <c r="E34" s="935">
        <f t="shared" si="8"/>
        <v>21.53564899451554</v>
      </c>
      <c r="F34" s="726">
        <v>10673</v>
      </c>
      <c r="G34" s="935">
        <f t="shared" si="0"/>
        <v>7.0296831127156167</v>
      </c>
      <c r="H34" s="726">
        <v>11227</v>
      </c>
      <c r="I34" s="935">
        <f t="shared" si="1"/>
        <v>5.1906680408507526</v>
      </c>
      <c r="J34" s="726">
        <v>11941</v>
      </c>
      <c r="K34" s="931">
        <f t="shared" si="2"/>
        <v>6.3596686559187674</v>
      </c>
      <c r="L34" s="727">
        <v>12698</v>
      </c>
      <c r="M34" s="928">
        <f t="shared" si="3"/>
        <v>6.3395025542249357</v>
      </c>
      <c r="N34" s="322"/>
      <c r="O34" s="322"/>
      <c r="P34" s="322"/>
      <c r="Q34" s="322"/>
      <c r="R34" s="728">
        <v>13396</v>
      </c>
      <c r="S34" s="925">
        <f t="shared" si="4"/>
        <v>5.4969286501811183</v>
      </c>
      <c r="T34" s="727">
        <v>15123</v>
      </c>
      <c r="U34" s="918">
        <f t="shared" si="5"/>
        <v>12.891908032248423</v>
      </c>
      <c r="V34" s="727">
        <v>16369</v>
      </c>
      <c r="W34" s="918">
        <f t="shared" si="6"/>
        <v>8.2391059974872718</v>
      </c>
      <c r="X34" s="727">
        <v>17013</v>
      </c>
      <c r="Y34" s="918">
        <f t="shared" si="7"/>
        <v>3.9342659905919675</v>
      </c>
      <c r="Z34" s="729">
        <f t="shared" si="9"/>
        <v>1</v>
      </c>
      <c r="AA34" s="727">
        <v>18329</v>
      </c>
      <c r="AB34" s="918">
        <f t="shared" si="11"/>
        <v>7.7352612707929183</v>
      </c>
      <c r="AC34" s="729">
        <f t="shared" si="10"/>
        <v>1</v>
      </c>
      <c r="AD34" s="802" t="s">
        <v>113</v>
      </c>
      <c r="BK34" s="21"/>
    </row>
    <row r="35" spans="2:63" ht="15.75" customHeight="1">
      <c r="B35" s="28" t="s">
        <v>117</v>
      </c>
      <c r="C35" s="23">
        <v>21299</v>
      </c>
      <c r="D35" s="240">
        <v>20816</v>
      </c>
      <c r="E35" s="922">
        <f t="shared" si="8"/>
        <v>-2.2677120991595814</v>
      </c>
      <c r="F35" s="240">
        <v>19882</v>
      </c>
      <c r="G35" s="922">
        <f t="shared" si="0"/>
        <v>-4.4869331283628071</v>
      </c>
      <c r="H35" s="240">
        <v>19792</v>
      </c>
      <c r="I35" s="922">
        <f t="shared" si="1"/>
        <v>-0.45267075746906471</v>
      </c>
      <c r="J35" s="240">
        <v>19365</v>
      </c>
      <c r="K35" s="929">
        <f t="shared" si="2"/>
        <v>-2.1574373484236133</v>
      </c>
      <c r="L35" s="32">
        <v>18411</v>
      </c>
      <c r="M35" s="919">
        <f t="shared" si="3"/>
        <v>-4.9264136328427526</v>
      </c>
      <c r="N35" s="311"/>
      <c r="O35" s="480"/>
      <c r="P35" s="311"/>
      <c r="Q35" s="311"/>
      <c r="R35" s="66">
        <v>15829</v>
      </c>
      <c r="S35" s="923">
        <f t="shared" si="4"/>
        <v>-14.024224648308078</v>
      </c>
      <c r="T35" s="32">
        <v>14206</v>
      </c>
      <c r="U35" s="917">
        <f t="shared" si="5"/>
        <v>-10.253332490997536</v>
      </c>
      <c r="V35" s="32">
        <v>13853</v>
      </c>
      <c r="W35" s="917">
        <f t="shared" si="6"/>
        <v>-2.4848655497677044</v>
      </c>
      <c r="X35" s="32">
        <v>11786</v>
      </c>
      <c r="Y35" s="917">
        <f t="shared" si="7"/>
        <v>-14.920955749657111</v>
      </c>
      <c r="Z35" s="221">
        <f t="shared" si="9"/>
        <v>33</v>
      </c>
      <c r="AA35" s="32">
        <v>11293</v>
      </c>
      <c r="AB35" s="917">
        <f t="shared" si="11"/>
        <v>-4.1829288986933619</v>
      </c>
      <c r="AC35" s="305">
        <f t="shared" si="10"/>
        <v>26</v>
      </c>
      <c r="AD35" s="801" t="s">
        <v>117</v>
      </c>
      <c r="BK35" s="21"/>
    </row>
    <row r="36" spans="2:63" ht="15.75" customHeight="1">
      <c r="B36" s="28" t="s">
        <v>119</v>
      </c>
      <c r="C36" s="23">
        <v>10284</v>
      </c>
      <c r="D36" s="240">
        <v>9999</v>
      </c>
      <c r="E36" s="922">
        <f t="shared" si="8"/>
        <v>-2.7712952158693014</v>
      </c>
      <c r="F36" s="240">
        <v>9968</v>
      </c>
      <c r="G36" s="922">
        <f t="shared" si="0"/>
        <v>-0.31003100310030618</v>
      </c>
      <c r="H36" s="240">
        <v>9834</v>
      </c>
      <c r="I36" s="922">
        <f t="shared" si="1"/>
        <v>-1.3443017656500729</v>
      </c>
      <c r="J36" s="240">
        <v>9588</v>
      </c>
      <c r="K36" s="929">
        <f t="shared" si="2"/>
        <v>-2.5015253203172705</v>
      </c>
      <c r="L36" s="32">
        <v>9606</v>
      </c>
      <c r="M36" s="919">
        <f t="shared" si="3"/>
        <v>0.18773466833540908</v>
      </c>
      <c r="N36" s="311"/>
      <c r="O36" s="480"/>
      <c r="P36" s="311"/>
      <c r="Q36" s="311"/>
      <c r="R36" s="66">
        <v>9075</v>
      </c>
      <c r="S36" s="923">
        <f t="shared" si="4"/>
        <v>-5.5277951280449713</v>
      </c>
      <c r="T36" s="32">
        <v>8714</v>
      </c>
      <c r="U36" s="917">
        <f t="shared" si="5"/>
        <v>-3.9779614325068877</v>
      </c>
      <c r="V36" s="32">
        <v>8212</v>
      </c>
      <c r="W36" s="917">
        <f t="shared" si="6"/>
        <v>-5.7608446178563213</v>
      </c>
      <c r="X36" s="32">
        <v>7333</v>
      </c>
      <c r="Y36" s="917">
        <f t="shared" si="7"/>
        <v>-10.703848027277147</v>
      </c>
      <c r="Z36" s="221">
        <f t="shared" si="9"/>
        <v>32</v>
      </c>
      <c r="AA36" s="32">
        <v>6722</v>
      </c>
      <c r="AB36" s="917">
        <f t="shared" si="11"/>
        <v>-8.3321969180417312</v>
      </c>
      <c r="AC36" s="305">
        <f t="shared" si="10"/>
        <v>32</v>
      </c>
      <c r="AD36" s="801" t="s">
        <v>119</v>
      </c>
      <c r="BK36" s="21"/>
    </row>
    <row r="37" spans="2:63" ht="15.75" customHeight="1">
      <c r="B37" s="28" t="s">
        <v>121</v>
      </c>
      <c r="C37" s="23">
        <v>23299</v>
      </c>
      <c r="D37" s="240">
        <v>24552</v>
      </c>
      <c r="E37" s="922">
        <f t="shared" si="8"/>
        <v>5.3779132151594524</v>
      </c>
      <c r="F37" s="240">
        <v>25456</v>
      </c>
      <c r="G37" s="922">
        <f t="shared" si="0"/>
        <v>3.6819811013359356</v>
      </c>
      <c r="H37" s="240">
        <v>26027</v>
      </c>
      <c r="I37" s="922">
        <f t="shared" si="1"/>
        <v>2.2430861093651941</v>
      </c>
      <c r="J37" s="240">
        <v>27717</v>
      </c>
      <c r="K37" s="929">
        <f t="shared" si="2"/>
        <v>6.4932570023437108</v>
      </c>
      <c r="L37" s="32">
        <v>28389</v>
      </c>
      <c r="M37" s="919">
        <f t="shared" si="3"/>
        <v>2.4245048165386009</v>
      </c>
      <c r="N37" s="311"/>
      <c r="O37" s="480"/>
      <c r="P37" s="311"/>
      <c r="Q37" s="311"/>
      <c r="R37" s="66">
        <v>27721</v>
      </c>
      <c r="S37" s="923">
        <f t="shared" si="4"/>
        <v>-2.3530240586142526</v>
      </c>
      <c r="T37" s="32">
        <v>27430</v>
      </c>
      <c r="U37" s="917">
        <f t="shared" si="5"/>
        <v>-1.0497456801702612</v>
      </c>
      <c r="V37" s="32">
        <v>26848</v>
      </c>
      <c r="W37" s="917">
        <f t="shared" si="6"/>
        <v>-2.1217644914327423</v>
      </c>
      <c r="X37" s="32">
        <v>25026</v>
      </c>
      <c r="Y37" s="917">
        <f t="shared" si="7"/>
        <v>-6.786352800953523</v>
      </c>
      <c r="Z37" s="221">
        <f t="shared" si="9"/>
        <v>29</v>
      </c>
      <c r="AA37" s="32">
        <v>23426</v>
      </c>
      <c r="AB37" s="917">
        <f t="shared" si="11"/>
        <v>-6.3933509150483445</v>
      </c>
      <c r="AC37" s="305">
        <f t="shared" si="10"/>
        <v>30</v>
      </c>
      <c r="AD37" s="801" t="s">
        <v>121</v>
      </c>
      <c r="BK37" s="21"/>
    </row>
    <row r="38" spans="2:63" ht="15.75" customHeight="1">
      <c r="B38" s="28" t="s">
        <v>84</v>
      </c>
      <c r="C38" s="23">
        <v>18442</v>
      </c>
      <c r="D38" s="240">
        <v>24923</v>
      </c>
      <c r="E38" s="922">
        <f t="shared" si="8"/>
        <v>35.142609261468408</v>
      </c>
      <c r="F38" s="240">
        <v>29873</v>
      </c>
      <c r="G38" s="922">
        <f t="shared" si="0"/>
        <v>19.861172411025962</v>
      </c>
      <c r="H38" s="240">
        <v>35312</v>
      </c>
      <c r="I38" s="922">
        <f t="shared" si="1"/>
        <v>18.207076624376526</v>
      </c>
      <c r="J38" s="240">
        <v>40424</v>
      </c>
      <c r="K38" s="929">
        <f t="shared" si="2"/>
        <v>14.476665156320806</v>
      </c>
      <c r="L38" s="32">
        <v>43088</v>
      </c>
      <c r="M38" s="919">
        <f t="shared" si="3"/>
        <v>6.5901444686324879</v>
      </c>
      <c r="N38" s="311"/>
      <c r="O38" s="480"/>
      <c r="P38" s="311"/>
      <c r="Q38" s="311"/>
      <c r="R38" s="66">
        <v>42760</v>
      </c>
      <c r="S38" s="923">
        <f t="shared" si="4"/>
        <v>-0.76123282584478602</v>
      </c>
      <c r="T38" s="32">
        <v>42045</v>
      </c>
      <c r="U38" s="917">
        <f t="shared" si="5"/>
        <v>-1.6721234798877447</v>
      </c>
      <c r="V38" s="32">
        <v>42089</v>
      </c>
      <c r="W38" s="917">
        <f t="shared" si="6"/>
        <v>0.10464977999762937</v>
      </c>
      <c r="X38" s="32">
        <v>40343</v>
      </c>
      <c r="Y38" s="917">
        <f t="shared" si="7"/>
        <v>-4.1483523010762866</v>
      </c>
      <c r="Z38" s="221">
        <f t="shared" si="9"/>
        <v>24</v>
      </c>
      <c r="AA38" s="32">
        <v>39869</v>
      </c>
      <c r="AB38" s="917">
        <f t="shared" si="11"/>
        <v>-1.1749250179708923</v>
      </c>
      <c r="AC38" s="305">
        <f t="shared" si="10"/>
        <v>19</v>
      </c>
      <c r="AD38" s="801" t="s">
        <v>84</v>
      </c>
      <c r="BK38" s="21"/>
    </row>
    <row r="39" spans="2:63" ht="15.75" customHeight="1">
      <c r="B39" s="28" t="s">
        <v>86</v>
      </c>
      <c r="C39" s="23">
        <v>2757</v>
      </c>
      <c r="D39" s="240">
        <v>2895</v>
      </c>
      <c r="E39" s="922">
        <f t="shared" si="8"/>
        <v>5.0054406964091385</v>
      </c>
      <c r="F39" s="240">
        <v>3539</v>
      </c>
      <c r="G39" s="922">
        <f t="shared" si="0"/>
        <v>22.245250431778942</v>
      </c>
      <c r="H39" s="240">
        <v>2892</v>
      </c>
      <c r="I39" s="922">
        <f t="shared" si="1"/>
        <v>-18.282000565131398</v>
      </c>
      <c r="J39" s="240">
        <v>3549</v>
      </c>
      <c r="K39" s="929">
        <f t="shared" si="2"/>
        <v>22.717842323651467</v>
      </c>
      <c r="L39" s="32">
        <v>3478</v>
      </c>
      <c r="M39" s="919">
        <f t="shared" si="3"/>
        <v>-2.0005635390250802</v>
      </c>
      <c r="N39" s="311"/>
      <c r="O39" s="480"/>
      <c r="P39" s="311"/>
      <c r="Q39" s="311"/>
      <c r="R39" s="66">
        <v>3482</v>
      </c>
      <c r="S39" s="923">
        <f t="shared" si="4"/>
        <v>0.11500862564692227</v>
      </c>
      <c r="T39" s="32">
        <v>3507</v>
      </c>
      <c r="U39" s="917">
        <f t="shared" si="5"/>
        <v>0.71797817346353554</v>
      </c>
      <c r="V39" s="32">
        <v>3459</v>
      </c>
      <c r="W39" s="917">
        <f t="shared" si="6"/>
        <v>-1.3686911890504803</v>
      </c>
      <c r="X39" s="32">
        <v>3214</v>
      </c>
      <c r="Y39" s="917">
        <f t="shared" si="7"/>
        <v>-7.0829719572130756</v>
      </c>
      <c r="Z39" s="221">
        <f t="shared" si="9"/>
        <v>30</v>
      </c>
      <c r="AA39" s="32">
        <v>3038</v>
      </c>
      <c r="AB39" s="917">
        <f t="shared" si="11"/>
        <v>-5.47604231487243</v>
      </c>
      <c r="AC39" s="305">
        <f t="shared" si="10"/>
        <v>28</v>
      </c>
      <c r="AD39" s="801" t="s">
        <v>86</v>
      </c>
      <c r="BK39" s="21"/>
    </row>
    <row r="40" spans="2:63" ht="15.75" customHeight="1">
      <c r="B40" s="29" t="s">
        <v>132</v>
      </c>
      <c r="C40" s="691">
        <v>8141</v>
      </c>
      <c r="D40" s="693">
        <v>10721</v>
      </c>
      <c r="E40" s="922">
        <f t="shared" si="8"/>
        <v>31.691438398231185</v>
      </c>
      <c r="F40" s="693">
        <v>15732</v>
      </c>
      <c r="G40" s="936">
        <f t="shared" si="0"/>
        <v>46.740042906445296</v>
      </c>
      <c r="H40" s="693">
        <v>19248</v>
      </c>
      <c r="I40" s="936">
        <f t="shared" si="1"/>
        <v>22.349351639969498</v>
      </c>
      <c r="J40" s="693">
        <v>21535</v>
      </c>
      <c r="K40" s="932">
        <f t="shared" si="2"/>
        <v>11.881753948462176</v>
      </c>
      <c r="L40" s="32">
        <v>22732</v>
      </c>
      <c r="M40" s="919">
        <f t="shared" si="3"/>
        <v>5.5583933132110417</v>
      </c>
      <c r="N40" s="311"/>
      <c r="O40" s="480"/>
      <c r="P40" s="311"/>
      <c r="Q40" s="311"/>
      <c r="R40" s="66">
        <v>23036</v>
      </c>
      <c r="S40" s="923">
        <f t="shared" si="4"/>
        <v>1.3373218370578854</v>
      </c>
      <c r="T40" s="32">
        <v>23067</v>
      </c>
      <c r="U40" s="917">
        <f t="shared" si="5"/>
        <v>0.13457197430109602</v>
      </c>
      <c r="V40" s="812" t="s">
        <v>928</v>
      </c>
      <c r="W40" s="919" t="s">
        <v>418</v>
      </c>
      <c r="X40" s="812" t="s">
        <v>418</v>
      </c>
      <c r="Y40" s="919" t="s">
        <v>418</v>
      </c>
      <c r="Z40" s="810" t="s">
        <v>418</v>
      </c>
      <c r="AA40" s="812" t="s">
        <v>418</v>
      </c>
      <c r="AB40" s="919" t="s">
        <v>418</v>
      </c>
      <c r="AC40" s="810" t="s">
        <v>418</v>
      </c>
      <c r="AD40" s="803" t="s">
        <v>132</v>
      </c>
      <c r="BK40" s="21"/>
    </row>
    <row r="41" spans="2:63" ht="15.75" customHeight="1">
      <c r="B41" s="29" t="s">
        <v>133</v>
      </c>
      <c r="C41" s="691">
        <v>14391</v>
      </c>
      <c r="D41" s="693">
        <v>16765</v>
      </c>
      <c r="E41" s="922">
        <f t="shared" si="8"/>
        <v>16.49642137447016</v>
      </c>
      <c r="F41" s="693">
        <v>20746</v>
      </c>
      <c r="G41" s="936">
        <f t="shared" si="0"/>
        <v>23.745899194750962</v>
      </c>
      <c r="H41" s="693">
        <v>24460</v>
      </c>
      <c r="I41" s="936">
        <f t="shared" si="1"/>
        <v>17.902246216138053</v>
      </c>
      <c r="J41" s="693">
        <v>28038</v>
      </c>
      <c r="K41" s="932">
        <f t="shared" si="2"/>
        <v>14.627964022894531</v>
      </c>
      <c r="L41" s="300">
        <v>30448</v>
      </c>
      <c r="M41" s="920">
        <f t="shared" si="3"/>
        <v>8.5954775661602127</v>
      </c>
      <c r="N41" s="320"/>
      <c r="O41" s="320"/>
      <c r="P41" s="320"/>
      <c r="Q41" s="320"/>
      <c r="R41" s="301">
        <v>30345</v>
      </c>
      <c r="S41" s="926">
        <f t="shared" si="4"/>
        <v>-0.33828166053599773</v>
      </c>
      <c r="T41" s="270">
        <v>28695</v>
      </c>
      <c r="U41" s="920">
        <f t="shared" si="5"/>
        <v>-5.4374691052891677</v>
      </c>
      <c r="V41" s="268" t="s">
        <v>928</v>
      </c>
      <c r="W41" s="920" t="s">
        <v>418</v>
      </c>
      <c r="X41" s="811" t="s">
        <v>418</v>
      </c>
      <c r="Y41" s="920" t="s">
        <v>418</v>
      </c>
      <c r="Z41" s="808" t="s">
        <v>418</v>
      </c>
      <c r="AA41" s="811" t="s">
        <v>418</v>
      </c>
      <c r="AB41" s="920" t="s">
        <v>418</v>
      </c>
      <c r="AC41" s="808" t="s">
        <v>418</v>
      </c>
      <c r="AD41" s="803" t="s">
        <v>133</v>
      </c>
      <c r="AE41" s="20"/>
      <c r="BK41" s="21"/>
    </row>
    <row r="42" spans="2:63" ht="15.75" customHeight="1">
      <c r="B42" s="29" t="s">
        <v>134</v>
      </c>
      <c r="C42" s="691">
        <v>8144</v>
      </c>
      <c r="D42" s="693">
        <v>8536</v>
      </c>
      <c r="E42" s="922">
        <f t="shared" si="8"/>
        <v>4.8133595284872257</v>
      </c>
      <c r="F42" s="693">
        <v>9007</v>
      </c>
      <c r="G42" s="936">
        <f t="shared" si="0"/>
        <v>5.5178069353327004</v>
      </c>
      <c r="H42" s="693">
        <v>9845</v>
      </c>
      <c r="I42" s="936">
        <f t="shared" si="1"/>
        <v>9.3038747640723898</v>
      </c>
      <c r="J42" s="693">
        <v>10592</v>
      </c>
      <c r="K42" s="932">
        <f t="shared" si="2"/>
        <v>7.587607922803457</v>
      </c>
      <c r="L42" s="300">
        <v>11263</v>
      </c>
      <c r="M42" s="920">
        <f t="shared" si="3"/>
        <v>6.3349697885196434</v>
      </c>
      <c r="N42" s="320"/>
      <c r="O42" s="320"/>
      <c r="P42" s="320"/>
      <c r="Q42" s="320"/>
      <c r="R42" s="301">
        <v>10896</v>
      </c>
      <c r="S42" s="926">
        <f t="shared" si="4"/>
        <v>-3.2584568942555165</v>
      </c>
      <c r="T42" s="270">
        <v>10347</v>
      </c>
      <c r="U42" s="920">
        <f t="shared" si="5"/>
        <v>-5.0385462555066027</v>
      </c>
      <c r="V42" s="268" t="s">
        <v>928</v>
      </c>
      <c r="W42" s="920" t="s">
        <v>418</v>
      </c>
      <c r="X42" s="811" t="s">
        <v>418</v>
      </c>
      <c r="Y42" s="920" t="s">
        <v>418</v>
      </c>
      <c r="Z42" s="808" t="s">
        <v>418</v>
      </c>
      <c r="AA42" s="811" t="s">
        <v>418</v>
      </c>
      <c r="AB42" s="920" t="s">
        <v>418</v>
      </c>
      <c r="AC42" s="808" t="s">
        <v>418</v>
      </c>
      <c r="AD42" s="803" t="s">
        <v>134</v>
      </c>
      <c r="AE42" s="20"/>
      <c r="BK42" s="21"/>
    </row>
    <row r="43" spans="2:63" ht="15.75" customHeight="1" thickBot="1">
      <c r="B43" s="30" t="s">
        <v>135</v>
      </c>
      <c r="C43" s="692">
        <v>8295</v>
      </c>
      <c r="D43" s="694">
        <v>8571</v>
      </c>
      <c r="E43" s="938">
        <f t="shared" si="8"/>
        <v>3.3273056057866199</v>
      </c>
      <c r="F43" s="694">
        <v>9470</v>
      </c>
      <c r="G43" s="937">
        <f t="shared" si="0"/>
        <v>10.488857776222147</v>
      </c>
      <c r="H43" s="694">
        <v>10186</v>
      </c>
      <c r="I43" s="937">
        <f t="shared" si="1"/>
        <v>7.5607180570221715</v>
      </c>
      <c r="J43" s="694">
        <v>10729</v>
      </c>
      <c r="K43" s="933">
        <f t="shared" si="2"/>
        <v>5.3308462595719703</v>
      </c>
      <c r="L43" s="303">
        <v>11473</v>
      </c>
      <c r="M43" s="921">
        <f t="shared" si="3"/>
        <v>6.9344766520645038</v>
      </c>
      <c r="N43" s="320"/>
      <c r="O43" s="320"/>
      <c r="P43" s="320"/>
      <c r="Q43" s="320"/>
      <c r="R43" s="304">
        <v>11312</v>
      </c>
      <c r="S43" s="927">
        <f t="shared" si="4"/>
        <v>-1.4032946918852929</v>
      </c>
      <c r="T43" s="271">
        <v>10823</v>
      </c>
      <c r="U43" s="921">
        <f t="shared" si="5"/>
        <v>-4.3228429985855712</v>
      </c>
      <c r="V43" s="267" t="s">
        <v>928</v>
      </c>
      <c r="W43" s="921" t="s">
        <v>418</v>
      </c>
      <c r="X43" s="299" t="s">
        <v>418</v>
      </c>
      <c r="Y43" s="921" t="s">
        <v>418</v>
      </c>
      <c r="Z43" s="809" t="s">
        <v>418</v>
      </c>
      <c r="AA43" s="299" t="s">
        <v>418</v>
      </c>
      <c r="AB43" s="921" t="s">
        <v>418</v>
      </c>
      <c r="AC43" s="809" t="s">
        <v>418</v>
      </c>
      <c r="AD43" s="804" t="s">
        <v>135</v>
      </c>
      <c r="AE43" s="20"/>
      <c r="BK43" s="21"/>
    </row>
    <row r="44" spans="2:63" ht="15.75" customHeight="1" thickTop="1">
      <c r="B44" s="981" t="s">
        <v>965</v>
      </c>
      <c r="L44" s="8"/>
      <c r="R44" s="8"/>
      <c r="S44" s="8"/>
      <c r="T44" s="8"/>
      <c r="U44" s="8"/>
      <c r="V44" s="8"/>
      <c r="W44" s="8"/>
      <c r="X44" s="8"/>
      <c r="Y44" s="8"/>
      <c r="AA44" s="8"/>
      <c r="AB44" s="8"/>
      <c r="AD44" s="52" t="s">
        <v>136</v>
      </c>
    </row>
    <row r="45" spans="2:63" ht="15.75" customHeight="1">
      <c r="L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20"/>
    </row>
    <row r="46" spans="2:63" ht="15.75" customHeight="1">
      <c r="L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20"/>
    </row>
    <row r="47" spans="2:63" ht="15.75" customHeight="1">
      <c r="L47" s="8"/>
      <c r="R47" s="8"/>
      <c r="S47" s="8"/>
      <c r="T47" s="8"/>
      <c r="U47" s="8"/>
      <c r="V47" s="8"/>
      <c r="W47" s="8"/>
      <c r="X47" s="294"/>
      <c r="Y47" s="294"/>
      <c r="Z47" s="294"/>
      <c r="AA47" s="294"/>
      <c r="AB47" s="294"/>
      <c r="AC47" s="294"/>
      <c r="AD47" s="296"/>
    </row>
    <row r="48" spans="2:63" ht="15.75" customHeight="1">
      <c r="L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20"/>
    </row>
    <row r="49" spans="12:30" ht="15.75" customHeight="1">
      <c r="L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20"/>
    </row>
    <row r="50" spans="12:30" ht="15.75" customHeight="1">
      <c r="L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20"/>
    </row>
    <row r="51" spans="12:30" ht="15.75" customHeight="1">
      <c r="L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0"/>
    </row>
  </sheetData>
  <mergeCells count="12">
    <mergeCell ref="AD4:AD5"/>
    <mergeCell ref="B4:B5"/>
    <mergeCell ref="D4:E4"/>
    <mergeCell ref="F4:G4"/>
    <mergeCell ref="H4:I4"/>
    <mergeCell ref="J4:K4"/>
    <mergeCell ref="L4:M4"/>
    <mergeCell ref="R4:S4"/>
    <mergeCell ref="T4:U4"/>
    <mergeCell ref="V4:W4"/>
    <mergeCell ref="X4:Z4"/>
    <mergeCell ref="AA4:AC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2" orientation="portrait" useFirstPageNumber="1" r:id="rId1"/>
  <headerFooter>
    <oddFooter>&amp;C&amp;"HGPｺﾞｼｯｸM,ﾒﾃﾞｨｳﾑ"&amp;10&amp;P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BF51"/>
  <sheetViews>
    <sheetView zoomScale="115" zoomScaleNormal="115" workbookViewId="0">
      <selection activeCell="M4" sqref="M4:X4"/>
    </sheetView>
  </sheetViews>
  <sheetFormatPr defaultColWidth="2.625" defaultRowHeight="15.75" customHeight="1"/>
  <cols>
    <col min="1" max="7" width="2.625" style="2"/>
    <col min="8" max="12" width="7.625" style="2" customWidth="1"/>
    <col min="13" max="25" width="2.625" style="2"/>
    <col min="26" max="58" width="2.625" style="16"/>
    <col min="59" max="16384" width="2.625" style="2"/>
  </cols>
  <sheetData>
    <row r="1" spans="2:58" s="5" customFormat="1" ht="15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7"/>
      <c r="AA1" s="17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</row>
    <row r="2" spans="2:58" s="11" customFormat="1" ht="15.75" customHeight="1">
      <c r="B2" s="9"/>
      <c r="C2" s="1609" t="s">
        <v>151</v>
      </c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1609"/>
      <c r="T2" s="1609"/>
      <c r="U2" s="1609"/>
      <c r="V2" s="1609"/>
      <c r="W2" s="1609"/>
      <c r="X2" s="1609"/>
      <c r="Y2" s="10"/>
      <c r="Z2" s="19"/>
      <c r="AA2" s="19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58" s="11" customFormat="1" ht="15.75" customHeight="1" thickBot="1"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51" t="s">
        <v>808</v>
      </c>
      <c r="Y3" s="10"/>
      <c r="Z3" s="19"/>
      <c r="AA3" s="19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2:58" s="5" customFormat="1" ht="15.75" customHeight="1" thickTop="1">
      <c r="B4" s="14"/>
      <c r="C4" s="1597" t="s">
        <v>145</v>
      </c>
      <c r="D4" s="1597"/>
      <c r="E4" s="1597"/>
      <c r="F4" s="1597"/>
      <c r="G4" s="1598"/>
      <c r="H4" s="1730" t="s">
        <v>143</v>
      </c>
      <c r="I4" s="1731"/>
      <c r="J4" s="1731"/>
      <c r="K4" s="1731"/>
      <c r="L4" s="1731"/>
      <c r="M4" s="1730" t="s">
        <v>144</v>
      </c>
      <c r="N4" s="1731"/>
      <c r="O4" s="1731"/>
      <c r="P4" s="1731"/>
      <c r="Q4" s="1731"/>
      <c r="R4" s="1731"/>
      <c r="S4" s="1731"/>
      <c r="T4" s="1731"/>
      <c r="U4" s="1731"/>
      <c r="V4" s="1731"/>
      <c r="W4" s="1731"/>
      <c r="X4" s="1731"/>
      <c r="Y4" s="15"/>
      <c r="Z4" s="15"/>
      <c r="AA4" s="15"/>
    </row>
    <row r="5" spans="2:58" s="5" customFormat="1" ht="15.75" customHeight="1">
      <c r="B5" s="14"/>
      <c r="C5" s="1599"/>
      <c r="D5" s="1599"/>
      <c r="E5" s="1599"/>
      <c r="F5" s="1599"/>
      <c r="G5" s="1600"/>
      <c r="H5" s="1589" t="s">
        <v>138</v>
      </c>
      <c r="I5" s="1712" t="s">
        <v>139</v>
      </c>
      <c r="J5" s="1714" t="s">
        <v>140</v>
      </c>
      <c r="K5" s="1714" t="s">
        <v>141</v>
      </c>
      <c r="L5" s="1714" t="s">
        <v>142</v>
      </c>
      <c r="M5" s="1716" t="s">
        <v>139</v>
      </c>
      <c r="N5" s="1710"/>
      <c r="O5" s="1710"/>
      <c r="P5" s="1710"/>
      <c r="Q5" s="1707" t="s">
        <v>140</v>
      </c>
      <c r="R5" s="1708"/>
      <c r="S5" s="1708"/>
      <c r="T5" s="1709"/>
      <c r="U5" s="1710" t="s">
        <v>141</v>
      </c>
      <c r="V5" s="1710"/>
      <c r="W5" s="1710"/>
      <c r="X5" s="1710"/>
      <c r="Y5" s="15"/>
      <c r="Z5" s="15"/>
      <c r="AA5" s="15"/>
    </row>
    <row r="6" spans="2:58" s="5" customFormat="1" ht="15.75" customHeight="1">
      <c r="B6" s="14"/>
      <c r="C6" s="1601"/>
      <c r="D6" s="1601"/>
      <c r="E6" s="1601"/>
      <c r="F6" s="1601"/>
      <c r="G6" s="1711"/>
      <c r="H6" s="1586"/>
      <c r="I6" s="1713"/>
      <c r="J6" s="1715"/>
      <c r="K6" s="1715"/>
      <c r="L6" s="1715"/>
      <c r="M6" s="1732" t="s">
        <v>146</v>
      </c>
      <c r="N6" s="1588"/>
      <c r="O6" s="1587" t="s">
        <v>128</v>
      </c>
      <c r="P6" s="1588"/>
      <c r="Q6" s="1587" t="s">
        <v>146</v>
      </c>
      <c r="R6" s="1588"/>
      <c r="S6" s="1587" t="s">
        <v>128</v>
      </c>
      <c r="T6" s="1588"/>
      <c r="U6" s="1587" t="s">
        <v>146</v>
      </c>
      <c r="V6" s="1717"/>
      <c r="W6" s="1587" t="s">
        <v>128</v>
      </c>
      <c r="X6" s="1588"/>
      <c r="Y6" s="15"/>
      <c r="Z6" s="15"/>
      <c r="AA6" s="15"/>
    </row>
    <row r="7" spans="2:58" s="63" customFormat="1" ht="15.75" customHeight="1">
      <c r="C7" s="1594"/>
      <c r="D7" s="1594"/>
      <c r="E7" s="1594"/>
      <c r="F7" s="1594"/>
      <c r="G7" s="1594"/>
      <c r="H7" s="58" t="s">
        <v>360</v>
      </c>
      <c r="I7" s="59" t="s">
        <v>360</v>
      </c>
      <c r="J7" s="64" t="s">
        <v>360</v>
      </c>
      <c r="K7" s="64" t="s">
        <v>360</v>
      </c>
      <c r="L7" s="64" t="s">
        <v>360</v>
      </c>
      <c r="M7" s="1593" t="s">
        <v>358</v>
      </c>
      <c r="N7" s="1594"/>
      <c r="O7" s="1595" t="s">
        <v>1032</v>
      </c>
      <c r="P7" s="1594"/>
      <c r="Q7" s="1595" t="s">
        <v>359</v>
      </c>
      <c r="R7" s="1594"/>
      <c r="S7" s="1595" t="s">
        <v>1032</v>
      </c>
      <c r="T7" s="1594"/>
      <c r="U7" s="1595" t="s">
        <v>358</v>
      </c>
      <c r="V7" s="1620"/>
      <c r="W7" s="1595" t="s">
        <v>1032</v>
      </c>
      <c r="X7" s="1594"/>
      <c r="Y7" s="65"/>
      <c r="Z7" s="65"/>
      <c r="AA7" s="65"/>
    </row>
    <row r="8" spans="2:58" s="5" customFormat="1" ht="15.75" customHeight="1">
      <c r="B8" s="14"/>
      <c r="C8" s="1557" t="s">
        <v>149</v>
      </c>
      <c r="D8" s="1557"/>
      <c r="E8" s="1557"/>
      <c r="F8" s="1557"/>
      <c r="G8" s="1557"/>
      <c r="H8" s="43" t="s">
        <v>823</v>
      </c>
      <c r="I8" s="41" t="s">
        <v>824</v>
      </c>
      <c r="J8" s="40" t="s">
        <v>825</v>
      </c>
      <c r="K8" s="40" t="s">
        <v>826</v>
      </c>
      <c r="L8" s="40" t="s">
        <v>827</v>
      </c>
      <c r="M8" s="1683">
        <v>12.1</v>
      </c>
      <c r="N8" s="1699"/>
      <c r="O8" s="1718" t="s">
        <v>342</v>
      </c>
      <c r="P8" s="1719"/>
      <c r="Q8" s="1720">
        <v>59.2</v>
      </c>
      <c r="R8" s="1721"/>
      <c r="S8" s="1718" t="s">
        <v>342</v>
      </c>
      <c r="T8" s="1719"/>
      <c r="U8" s="1720">
        <v>28.7</v>
      </c>
      <c r="V8" s="1721"/>
      <c r="W8" s="1718" t="s">
        <v>342</v>
      </c>
      <c r="X8" s="1719"/>
      <c r="Y8" s="15"/>
      <c r="Z8" s="15"/>
      <c r="AA8" s="15"/>
    </row>
    <row r="9" spans="2:58" s="5" customFormat="1" ht="15.75" customHeight="1">
      <c r="B9" s="14"/>
      <c r="C9" s="1557" t="s">
        <v>150</v>
      </c>
      <c r="D9" s="1557"/>
      <c r="E9" s="1557"/>
      <c r="F9" s="1557"/>
      <c r="G9" s="1557"/>
      <c r="H9" s="496">
        <f>SUM(H11:H43)</f>
        <v>9237337</v>
      </c>
      <c r="I9" s="41">
        <f>SUM(I11:I43)</f>
        <v>1085763</v>
      </c>
      <c r="J9" s="42">
        <f>SUM(J11:J43)</f>
        <v>5628918</v>
      </c>
      <c r="K9" s="42">
        <f>SUM(K11:K43)</f>
        <v>2308578</v>
      </c>
      <c r="L9" s="42">
        <f>SUM(L11:L43)</f>
        <v>214078</v>
      </c>
      <c r="M9" s="1683">
        <f>I9/(H9-L9)*100</f>
        <v>12.032936215174583</v>
      </c>
      <c r="N9" s="1684"/>
      <c r="O9" s="1553" t="s">
        <v>719</v>
      </c>
      <c r="P9" s="1548"/>
      <c r="Q9" s="1693">
        <f>J9/(H9-L9)*100</f>
        <v>62.382316633047999</v>
      </c>
      <c r="R9" s="1684"/>
      <c r="S9" s="1553" t="s">
        <v>719</v>
      </c>
      <c r="T9" s="1548"/>
      <c r="U9" s="1693">
        <f>K9/(H9-L9)*100</f>
        <v>25.584747151777421</v>
      </c>
      <c r="V9" s="1699"/>
      <c r="W9" s="1553" t="s">
        <v>719</v>
      </c>
      <c r="X9" s="1548"/>
      <c r="Y9" s="15"/>
      <c r="Z9" s="15"/>
      <c r="AA9" s="15"/>
    </row>
    <row r="10" spans="2:58" s="5" customFormat="1" ht="15.75" customHeight="1">
      <c r="B10" s="14"/>
      <c r="C10" s="1557"/>
      <c r="D10" s="1557"/>
      <c r="E10" s="1557"/>
      <c r="F10" s="1557"/>
      <c r="G10" s="1557"/>
      <c r="H10" s="44"/>
      <c r="I10" s="46"/>
      <c r="J10" s="39"/>
      <c r="K10" s="39"/>
      <c r="L10" s="39"/>
      <c r="M10" s="1676"/>
      <c r="N10" s="1677"/>
      <c r="O10" s="1678"/>
      <c r="P10" s="1679"/>
      <c r="Q10" s="1678"/>
      <c r="R10" s="1679"/>
      <c r="S10" s="1678"/>
      <c r="T10" s="1679"/>
      <c r="U10" s="1678"/>
      <c r="V10" s="1722"/>
      <c r="W10" s="1678"/>
      <c r="X10" s="1679"/>
      <c r="Y10" s="15"/>
      <c r="Z10" s="15"/>
      <c r="AA10" s="15"/>
    </row>
    <row r="11" spans="2:58" s="16" customFormat="1" ht="15.75" customHeight="1">
      <c r="B11" s="21"/>
      <c r="C11" s="1557" t="s">
        <v>137</v>
      </c>
      <c r="D11" s="1557"/>
      <c r="E11" s="1557"/>
      <c r="F11" s="1557"/>
      <c r="G11" s="1557"/>
      <c r="H11" s="49">
        <v>3777491</v>
      </c>
      <c r="I11" s="41">
        <v>441810</v>
      </c>
      <c r="J11" s="42">
        <v>2316309</v>
      </c>
      <c r="K11" s="42">
        <v>920583</v>
      </c>
      <c r="L11" s="42">
        <v>98789</v>
      </c>
      <c r="M11" s="1683">
        <f t="shared" ref="M11:M16" si="0">I11/(H11-L11)*100</f>
        <v>12.0099426373759</v>
      </c>
      <c r="N11" s="1684"/>
      <c r="O11" s="1691">
        <f>_xlfn.RANK.EQ(M11,$M$11:$N$43,0)</f>
        <v>10</v>
      </c>
      <c r="P11" s="1692"/>
      <c r="Q11" s="1693">
        <f t="shared" ref="Q11:Q43" si="1">J11/(H11-L11)*100</f>
        <v>62.965388335342197</v>
      </c>
      <c r="R11" s="1684"/>
      <c r="S11" s="1691">
        <f>_xlfn.RANK.EQ(Q11,$Q$11:$R$43,0)</f>
        <v>3</v>
      </c>
      <c r="T11" s="1692"/>
      <c r="U11" s="1693">
        <f t="shared" ref="U11:U43" si="2">K11/(H11-L11)*100</f>
        <v>25.024669027281902</v>
      </c>
      <c r="V11" s="1699"/>
      <c r="W11" s="1691">
        <f>_xlfn.RANK.EQ(U11,$U$11:$V$43,0)</f>
        <v>30</v>
      </c>
      <c r="X11" s="1692"/>
      <c r="Y11" s="27"/>
      <c r="Z11" s="27"/>
    </row>
    <row r="12" spans="2:58" ht="15.75" customHeight="1">
      <c r="C12" s="1557" t="s">
        <v>147</v>
      </c>
      <c r="D12" s="1557"/>
      <c r="E12" s="1557"/>
      <c r="F12" s="1557"/>
      <c r="G12" s="1557"/>
      <c r="H12" s="49">
        <v>1538262</v>
      </c>
      <c r="I12" s="41">
        <v>189490</v>
      </c>
      <c r="J12" s="42">
        <v>1001271</v>
      </c>
      <c r="K12" s="42">
        <v>301151</v>
      </c>
      <c r="L12" s="42">
        <v>46350</v>
      </c>
      <c r="M12" s="1683">
        <f t="shared" si="0"/>
        <v>12.701151274337896</v>
      </c>
      <c r="N12" s="1684"/>
      <c r="O12" s="1691">
        <f t="shared" ref="O12:O43" si="3">_xlfn.RANK.EQ(M12,$M$11:$N$43,0)</f>
        <v>7</v>
      </c>
      <c r="P12" s="1692"/>
      <c r="Q12" s="1693">
        <f t="shared" si="1"/>
        <v>67.113274777600822</v>
      </c>
      <c r="R12" s="1684"/>
      <c r="S12" s="1691">
        <f t="shared" ref="S12:S43" si="4">_xlfn.RANK.EQ(Q12,$Q$11:$R$43,0)</f>
        <v>1</v>
      </c>
      <c r="T12" s="1698"/>
      <c r="U12" s="1684">
        <f t="shared" si="2"/>
        <v>20.185573948061279</v>
      </c>
      <c r="V12" s="1699"/>
      <c r="W12" s="1678">
        <f t="shared" ref="W12:W43" si="5">_xlfn.RANK.EQ(U12,$U$11:$V$43,0)</f>
        <v>33</v>
      </c>
      <c r="X12" s="1679"/>
    </row>
    <row r="13" spans="2:58" ht="15.75" customHeight="1">
      <c r="C13" s="1557" t="s">
        <v>148</v>
      </c>
      <c r="D13" s="1557"/>
      <c r="E13" s="1557"/>
      <c r="F13" s="1557"/>
      <c r="G13" s="1557"/>
      <c r="H13" s="49">
        <v>725493</v>
      </c>
      <c r="I13" s="41">
        <v>82532</v>
      </c>
      <c r="J13" s="42">
        <v>435860</v>
      </c>
      <c r="K13" s="42">
        <v>185236</v>
      </c>
      <c r="L13" s="42">
        <v>21865</v>
      </c>
      <c r="M13" s="1683">
        <f t="shared" si="0"/>
        <v>11.729493425503248</v>
      </c>
      <c r="N13" s="1684"/>
      <c r="O13" s="1691">
        <f t="shared" si="3"/>
        <v>13</v>
      </c>
      <c r="P13" s="1692"/>
      <c r="Q13" s="1693">
        <f t="shared" si="1"/>
        <v>61.944663941741936</v>
      </c>
      <c r="R13" s="1684"/>
      <c r="S13" s="1691">
        <f t="shared" si="4"/>
        <v>6</v>
      </c>
      <c r="T13" s="1698"/>
      <c r="U13" s="1684">
        <f t="shared" si="2"/>
        <v>26.32584263275481</v>
      </c>
      <c r="V13" s="1699"/>
      <c r="W13" s="1678">
        <f t="shared" si="5"/>
        <v>25</v>
      </c>
      <c r="X13" s="1679"/>
    </row>
    <row r="14" spans="2:58" ht="15.75" customHeight="1">
      <c r="C14" s="1557" t="s">
        <v>59</v>
      </c>
      <c r="D14" s="1557"/>
      <c r="E14" s="1557"/>
      <c r="F14" s="1557"/>
      <c r="G14" s="1682"/>
      <c r="H14" s="49">
        <v>388078</v>
      </c>
      <c r="I14" s="41">
        <v>40747</v>
      </c>
      <c r="J14" s="42">
        <v>221918</v>
      </c>
      <c r="K14" s="42">
        <v>124727</v>
      </c>
      <c r="L14" s="42">
        <v>686</v>
      </c>
      <c r="M14" s="1683">
        <f t="shared" si="0"/>
        <v>10.518286386915578</v>
      </c>
      <c r="N14" s="1684"/>
      <c r="O14" s="1691">
        <f t="shared" si="3"/>
        <v>24</v>
      </c>
      <c r="P14" s="1692"/>
      <c r="Q14" s="1693">
        <f t="shared" si="1"/>
        <v>57.28512720964811</v>
      </c>
      <c r="R14" s="1684"/>
      <c r="S14" s="1691">
        <f t="shared" si="4"/>
        <v>20</v>
      </c>
      <c r="T14" s="1698"/>
      <c r="U14" s="1684">
        <f t="shared" si="2"/>
        <v>32.196586403436314</v>
      </c>
      <c r="V14" s="1699"/>
      <c r="W14" s="1678">
        <f t="shared" si="5"/>
        <v>14</v>
      </c>
      <c r="X14" s="1679"/>
    </row>
    <row r="15" spans="2:58" ht="15.75" customHeight="1">
      <c r="C15" s="1557" t="s">
        <v>88</v>
      </c>
      <c r="D15" s="1557"/>
      <c r="E15" s="1557"/>
      <c r="F15" s="1557"/>
      <c r="G15" s="1682"/>
      <c r="H15" s="49">
        <v>258422</v>
      </c>
      <c r="I15" s="41">
        <v>29331</v>
      </c>
      <c r="J15" s="42">
        <v>151095</v>
      </c>
      <c r="K15" s="42">
        <v>72510</v>
      </c>
      <c r="L15" s="42">
        <v>5486</v>
      </c>
      <c r="M15" s="1683">
        <f t="shared" si="0"/>
        <v>11.596214062055225</v>
      </c>
      <c r="N15" s="1684"/>
      <c r="O15" s="1691">
        <f t="shared" si="3"/>
        <v>15</v>
      </c>
      <c r="P15" s="1692"/>
      <c r="Q15" s="1693">
        <f t="shared" si="1"/>
        <v>59.736455071638673</v>
      </c>
      <c r="R15" s="1684"/>
      <c r="S15" s="1691">
        <f t="shared" si="4"/>
        <v>11</v>
      </c>
      <c r="T15" s="1698"/>
      <c r="U15" s="1684">
        <f t="shared" si="2"/>
        <v>28.667330866306102</v>
      </c>
      <c r="V15" s="1699"/>
      <c r="W15" s="1678">
        <f t="shared" si="5"/>
        <v>20</v>
      </c>
      <c r="X15" s="1679"/>
    </row>
    <row r="16" spans="2:58" ht="15.75" customHeight="1">
      <c r="C16" s="1557" t="s">
        <v>65</v>
      </c>
      <c r="D16" s="1557"/>
      <c r="E16" s="1557"/>
      <c r="F16" s="1557"/>
      <c r="G16" s="1682"/>
      <c r="H16" s="49">
        <v>172710</v>
      </c>
      <c r="I16" s="41">
        <v>19587</v>
      </c>
      <c r="J16" s="42">
        <v>98856</v>
      </c>
      <c r="K16" s="42">
        <v>53378</v>
      </c>
      <c r="L16" s="42">
        <v>889</v>
      </c>
      <c r="M16" s="1683">
        <f t="shared" si="0"/>
        <v>11.399654291384637</v>
      </c>
      <c r="N16" s="1684"/>
      <c r="O16" s="1691">
        <f t="shared" si="3"/>
        <v>18</v>
      </c>
      <c r="P16" s="1692"/>
      <c r="Q16" s="1693">
        <f t="shared" si="1"/>
        <v>57.534294411044051</v>
      </c>
      <c r="R16" s="1684"/>
      <c r="S16" s="1691">
        <f t="shared" si="4"/>
        <v>19</v>
      </c>
      <c r="T16" s="1698"/>
      <c r="U16" s="1684">
        <f t="shared" si="2"/>
        <v>31.066051297571313</v>
      </c>
      <c r="V16" s="1699"/>
      <c r="W16" s="1678">
        <f t="shared" si="5"/>
        <v>15</v>
      </c>
      <c r="X16" s="1679"/>
    </row>
    <row r="17" spans="3:24" ht="15.75" customHeight="1">
      <c r="C17" s="1557" t="s">
        <v>90</v>
      </c>
      <c r="D17" s="1557"/>
      <c r="E17" s="1557"/>
      <c r="F17" s="1557"/>
      <c r="G17" s="1682"/>
      <c r="H17" s="49">
        <v>436905</v>
      </c>
      <c r="I17" s="41">
        <v>56803</v>
      </c>
      <c r="J17" s="42">
        <v>265260</v>
      </c>
      <c r="K17" s="42">
        <v>106517</v>
      </c>
      <c r="L17" s="42">
        <v>8325</v>
      </c>
      <c r="M17" s="1683">
        <f>I17/(H17-L17)*100</f>
        <v>13.253768257968174</v>
      </c>
      <c r="N17" s="1684"/>
      <c r="O17" s="1691">
        <f t="shared" si="3"/>
        <v>2</v>
      </c>
      <c r="P17" s="1692"/>
      <c r="Q17" s="1693">
        <f t="shared" si="1"/>
        <v>61.892762144757107</v>
      </c>
      <c r="R17" s="1684"/>
      <c r="S17" s="1691">
        <f t="shared" si="4"/>
        <v>7</v>
      </c>
      <c r="T17" s="1698"/>
      <c r="U17" s="1684">
        <f t="shared" si="2"/>
        <v>24.853469597274721</v>
      </c>
      <c r="V17" s="1699"/>
      <c r="W17" s="1678">
        <f t="shared" si="5"/>
        <v>31</v>
      </c>
      <c r="X17" s="1679"/>
    </row>
    <row r="18" spans="3:24" ht="15.75" customHeight="1">
      <c r="C18" s="1557" t="s">
        <v>103</v>
      </c>
      <c r="D18" s="1557"/>
      <c r="E18" s="1557"/>
      <c r="F18" s="1557"/>
      <c r="G18" s="1682"/>
      <c r="H18" s="49">
        <v>188856</v>
      </c>
      <c r="I18" s="41">
        <v>20684</v>
      </c>
      <c r="J18" s="42">
        <v>108355</v>
      </c>
      <c r="K18" s="42">
        <v>56588</v>
      </c>
      <c r="L18" s="42">
        <v>3229</v>
      </c>
      <c r="M18" s="1683">
        <f t="shared" ref="M18:M36" si="6">I18/(H18-L18)*100</f>
        <v>11.142775566054507</v>
      </c>
      <c r="N18" s="1684"/>
      <c r="O18" s="1691">
        <f t="shared" si="3"/>
        <v>21</v>
      </c>
      <c r="P18" s="1692"/>
      <c r="Q18" s="1693">
        <f t="shared" si="1"/>
        <v>58.372435044470905</v>
      </c>
      <c r="R18" s="1684"/>
      <c r="S18" s="1691">
        <f t="shared" si="4"/>
        <v>18</v>
      </c>
      <c r="T18" s="1698"/>
      <c r="U18" s="1684">
        <f t="shared" si="2"/>
        <v>30.484789389474592</v>
      </c>
      <c r="V18" s="1699"/>
      <c r="W18" s="1678">
        <f t="shared" si="5"/>
        <v>16</v>
      </c>
      <c r="X18" s="1679"/>
    </row>
    <row r="19" spans="3:24" ht="15.75" customHeight="1">
      <c r="C19" s="1557" t="s">
        <v>92</v>
      </c>
      <c r="D19" s="1557"/>
      <c r="E19" s="1557"/>
      <c r="F19" s="1557"/>
      <c r="G19" s="1682"/>
      <c r="H19" s="49">
        <v>242389</v>
      </c>
      <c r="I19" s="41">
        <v>31061</v>
      </c>
      <c r="J19" s="42">
        <v>144452</v>
      </c>
      <c r="K19" s="42">
        <v>64882</v>
      </c>
      <c r="L19" s="42">
        <v>1994</v>
      </c>
      <c r="M19" s="1683">
        <f t="shared" si="6"/>
        <v>12.920817820670147</v>
      </c>
      <c r="N19" s="1684"/>
      <c r="O19" s="1691">
        <f t="shared" si="3"/>
        <v>5</v>
      </c>
      <c r="P19" s="1692"/>
      <c r="Q19" s="1693">
        <f t="shared" si="1"/>
        <v>60.089436136358913</v>
      </c>
      <c r="R19" s="1684"/>
      <c r="S19" s="1691">
        <f t="shared" si="4"/>
        <v>10</v>
      </c>
      <c r="T19" s="1698"/>
      <c r="U19" s="1684">
        <f t="shared" si="2"/>
        <v>26.989746042970943</v>
      </c>
      <c r="V19" s="1699"/>
      <c r="W19" s="1678">
        <f t="shared" si="5"/>
        <v>23</v>
      </c>
      <c r="X19" s="1679"/>
    </row>
    <row r="20" spans="3:24" ht="15.75" customHeight="1">
      <c r="C20" s="1557" t="s">
        <v>67</v>
      </c>
      <c r="D20" s="1557"/>
      <c r="E20" s="1557"/>
      <c r="F20" s="1557"/>
      <c r="G20" s="1682"/>
      <c r="H20" s="49">
        <v>57060</v>
      </c>
      <c r="I20" s="41">
        <v>6386</v>
      </c>
      <c r="J20" s="42">
        <v>31144</v>
      </c>
      <c r="K20" s="42">
        <v>17948</v>
      </c>
      <c r="L20" s="42">
        <v>1582</v>
      </c>
      <c r="M20" s="1683">
        <f t="shared" si="6"/>
        <v>11.510869173366018</v>
      </c>
      <c r="N20" s="1684"/>
      <c r="O20" s="1691">
        <f t="shared" si="3"/>
        <v>17</v>
      </c>
      <c r="P20" s="1692"/>
      <c r="Q20" s="1693">
        <f t="shared" si="1"/>
        <v>56.137568044990807</v>
      </c>
      <c r="R20" s="1684"/>
      <c r="S20" s="1691">
        <f t="shared" si="4"/>
        <v>22</v>
      </c>
      <c r="T20" s="1698"/>
      <c r="U20" s="1684">
        <f t="shared" si="2"/>
        <v>32.351562781643175</v>
      </c>
      <c r="V20" s="1699"/>
      <c r="W20" s="1678">
        <f t="shared" si="5"/>
        <v>12</v>
      </c>
      <c r="X20" s="1679"/>
    </row>
    <row r="21" spans="3:24" ht="15.75" customHeight="1">
      <c r="C21" s="1557" t="s">
        <v>69</v>
      </c>
      <c r="D21" s="1557"/>
      <c r="E21" s="1557"/>
      <c r="F21" s="1557"/>
      <c r="G21" s="1682"/>
      <c r="H21" s="49">
        <v>42069</v>
      </c>
      <c r="I21" s="41">
        <v>3472</v>
      </c>
      <c r="J21" s="42">
        <v>21264</v>
      </c>
      <c r="K21" s="42">
        <v>17158</v>
      </c>
      <c r="L21" s="42">
        <v>175</v>
      </c>
      <c r="M21" s="1683">
        <f t="shared" si="6"/>
        <v>8.2875829474387732</v>
      </c>
      <c r="N21" s="1684"/>
      <c r="O21" s="1691">
        <f t="shared" si="3"/>
        <v>30</v>
      </c>
      <c r="P21" s="1692"/>
      <c r="Q21" s="1693">
        <f t="shared" si="1"/>
        <v>50.756671599751755</v>
      </c>
      <c r="R21" s="1684"/>
      <c r="S21" s="1691">
        <f t="shared" si="4"/>
        <v>31</v>
      </c>
      <c r="T21" s="1698"/>
      <c r="U21" s="1684">
        <f t="shared" si="2"/>
        <v>40.955745452809474</v>
      </c>
      <c r="V21" s="1699"/>
      <c r="W21" s="1678">
        <f t="shared" si="5"/>
        <v>3</v>
      </c>
      <c r="X21" s="1679"/>
    </row>
    <row r="22" spans="3:24" ht="15.75" customHeight="1">
      <c r="C22" s="1557" t="s">
        <v>94</v>
      </c>
      <c r="D22" s="1557"/>
      <c r="E22" s="1557"/>
      <c r="F22" s="1557"/>
      <c r="G22" s="1682"/>
      <c r="H22" s="49">
        <v>162439</v>
      </c>
      <c r="I22" s="41">
        <v>17797</v>
      </c>
      <c r="J22" s="42">
        <v>93225</v>
      </c>
      <c r="K22" s="42">
        <v>48518</v>
      </c>
      <c r="L22" s="42">
        <v>2899</v>
      </c>
      <c r="M22" s="1683">
        <f t="shared" si="6"/>
        <v>11.155196189043499</v>
      </c>
      <c r="N22" s="1684"/>
      <c r="O22" s="1691">
        <f t="shared" si="3"/>
        <v>20</v>
      </c>
      <c r="P22" s="1692"/>
      <c r="Q22" s="1693">
        <f t="shared" si="1"/>
        <v>58.433621662279059</v>
      </c>
      <c r="R22" s="1684"/>
      <c r="S22" s="1691">
        <f t="shared" si="4"/>
        <v>17</v>
      </c>
      <c r="T22" s="1698"/>
      <c r="U22" s="1684">
        <f t="shared" si="2"/>
        <v>30.411182148677447</v>
      </c>
      <c r="V22" s="1699"/>
      <c r="W22" s="1678">
        <f t="shared" si="5"/>
        <v>17</v>
      </c>
      <c r="X22" s="1679"/>
    </row>
    <row r="23" spans="3:24" ht="15.75" customHeight="1">
      <c r="C23" s="1557" t="s">
        <v>74</v>
      </c>
      <c r="D23" s="1557"/>
      <c r="E23" s="1557"/>
      <c r="F23" s="1557"/>
      <c r="G23" s="1682"/>
      <c r="H23" s="49">
        <v>223705</v>
      </c>
      <c r="I23" s="41">
        <v>26156</v>
      </c>
      <c r="J23" s="42">
        <v>136825</v>
      </c>
      <c r="K23" s="42">
        <v>57522</v>
      </c>
      <c r="L23" s="42">
        <v>3202</v>
      </c>
      <c r="M23" s="1683">
        <f t="shared" si="6"/>
        <v>11.861970131925641</v>
      </c>
      <c r="N23" s="1684"/>
      <c r="O23" s="1691">
        <f t="shared" si="3"/>
        <v>12</v>
      </c>
      <c r="P23" s="1692"/>
      <c r="Q23" s="1693">
        <f t="shared" si="1"/>
        <v>62.051309959501687</v>
      </c>
      <c r="R23" s="1684"/>
      <c r="S23" s="1691">
        <f t="shared" si="4"/>
        <v>5</v>
      </c>
      <c r="T23" s="1698"/>
      <c r="U23" s="1684">
        <f t="shared" si="2"/>
        <v>26.086719908572668</v>
      </c>
      <c r="V23" s="1699"/>
      <c r="W23" s="1678">
        <f t="shared" si="5"/>
        <v>26</v>
      </c>
      <c r="X23" s="1679"/>
    </row>
    <row r="24" spans="3:24" ht="15.75" customHeight="1">
      <c r="C24" s="1557" t="s">
        <v>76</v>
      </c>
      <c r="D24" s="1557"/>
      <c r="E24" s="1557"/>
      <c r="F24" s="1557"/>
      <c r="G24" s="1682"/>
      <c r="H24" s="49">
        <v>239169</v>
      </c>
      <c r="I24" s="41">
        <v>28937</v>
      </c>
      <c r="J24" s="42">
        <v>146702</v>
      </c>
      <c r="K24" s="42">
        <v>56696</v>
      </c>
      <c r="L24" s="42">
        <v>6834</v>
      </c>
      <c r="M24" s="1683">
        <f t="shared" si="6"/>
        <v>12.454860438590828</v>
      </c>
      <c r="N24" s="1684"/>
      <c r="O24" s="1691">
        <f t="shared" si="3"/>
        <v>9</v>
      </c>
      <c r="P24" s="1692"/>
      <c r="Q24" s="1693">
        <f t="shared" si="1"/>
        <v>63.142445176146509</v>
      </c>
      <c r="R24" s="1684"/>
      <c r="S24" s="1691">
        <f t="shared" si="4"/>
        <v>2</v>
      </c>
      <c r="T24" s="1698"/>
      <c r="U24" s="1684">
        <f t="shared" si="2"/>
        <v>24.402694385262659</v>
      </c>
      <c r="V24" s="1699"/>
      <c r="W24" s="1678">
        <f t="shared" si="5"/>
        <v>32</v>
      </c>
      <c r="X24" s="1679"/>
    </row>
    <row r="25" spans="3:24" ht="15.75" customHeight="1">
      <c r="C25" s="1557" t="s">
        <v>96</v>
      </c>
      <c r="D25" s="1557"/>
      <c r="E25" s="1557"/>
      <c r="F25" s="1557"/>
      <c r="G25" s="1682"/>
      <c r="H25" s="49">
        <v>101780</v>
      </c>
      <c r="I25" s="41">
        <v>11659</v>
      </c>
      <c r="J25" s="42">
        <v>61640</v>
      </c>
      <c r="K25" s="42">
        <v>26579</v>
      </c>
      <c r="L25" s="42">
        <v>1902</v>
      </c>
      <c r="M25" s="1683">
        <f t="shared" si="6"/>
        <v>11.673241354452433</v>
      </c>
      <c r="N25" s="1684"/>
      <c r="O25" s="1691">
        <f t="shared" si="3"/>
        <v>14</v>
      </c>
      <c r="P25" s="1692"/>
      <c r="Q25" s="1693">
        <f t="shared" si="1"/>
        <v>61.715292657041587</v>
      </c>
      <c r="R25" s="1684"/>
      <c r="S25" s="1691">
        <f t="shared" si="4"/>
        <v>8</v>
      </c>
      <c r="T25" s="1698"/>
      <c r="U25" s="1684">
        <f t="shared" si="2"/>
        <v>26.611465988505977</v>
      </c>
      <c r="V25" s="1699"/>
      <c r="W25" s="1678">
        <f t="shared" si="5"/>
        <v>24</v>
      </c>
      <c r="X25" s="1679"/>
    </row>
    <row r="26" spans="3:24" ht="15.75" customHeight="1">
      <c r="C26" s="1557" t="s">
        <v>78</v>
      </c>
      <c r="D26" s="1557"/>
      <c r="E26" s="1557"/>
      <c r="F26" s="1557"/>
      <c r="G26" s="1682"/>
      <c r="H26" s="49">
        <v>136516</v>
      </c>
      <c r="I26" s="41">
        <v>17660</v>
      </c>
      <c r="J26" s="42">
        <v>82979</v>
      </c>
      <c r="K26" s="42">
        <v>33825</v>
      </c>
      <c r="L26" s="42">
        <v>2052</v>
      </c>
      <c r="M26" s="1683">
        <f t="shared" si="6"/>
        <v>13.133626844359828</v>
      </c>
      <c r="N26" s="1684"/>
      <c r="O26" s="1691">
        <f t="shared" si="3"/>
        <v>3</v>
      </c>
      <c r="P26" s="1692"/>
      <c r="Q26" s="1693">
        <f t="shared" si="1"/>
        <v>61.710941218467397</v>
      </c>
      <c r="R26" s="1684"/>
      <c r="S26" s="1691">
        <f t="shared" si="4"/>
        <v>9</v>
      </c>
      <c r="T26" s="1698"/>
      <c r="U26" s="1684">
        <f t="shared" si="2"/>
        <v>25.155431937172771</v>
      </c>
      <c r="V26" s="1699"/>
      <c r="W26" s="1678">
        <f t="shared" si="5"/>
        <v>29</v>
      </c>
      <c r="X26" s="1679"/>
    </row>
    <row r="27" spans="3:24" ht="15.75" customHeight="1">
      <c r="C27" s="1557" t="s">
        <v>80</v>
      </c>
      <c r="D27" s="1557"/>
      <c r="E27" s="1557"/>
      <c r="F27" s="1557"/>
      <c r="G27" s="1682"/>
      <c r="H27" s="49">
        <v>132325</v>
      </c>
      <c r="I27" s="41">
        <v>14957</v>
      </c>
      <c r="J27" s="42">
        <v>80388</v>
      </c>
      <c r="K27" s="42">
        <v>33638</v>
      </c>
      <c r="L27" s="42">
        <v>3342</v>
      </c>
      <c r="M27" s="1683">
        <f t="shared" si="6"/>
        <v>11.59610181186668</v>
      </c>
      <c r="N27" s="1684"/>
      <c r="O27" s="1691">
        <f t="shared" si="3"/>
        <v>16</v>
      </c>
      <c r="P27" s="1692"/>
      <c r="Q27" s="1693">
        <f t="shared" si="1"/>
        <v>62.324492374964144</v>
      </c>
      <c r="R27" s="1684"/>
      <c r="S27" s="1691">
        <f t="shared" si="4"/>
        <v>4</v>
      </c>
      <c r="T27" s="1698"/>
      <c r="U27" s="1684">
        <f t="shared" si="2"/>
        <v>26.079405813169178</v>
      </c>
      <c r="V27" s="1699"/>
      <c r="W27" s="1678">
        <f t="shared" si="5"/>
        <v>28</v>
      </c>
      <c r="X27" s="1679"/>
    </row>
    <row r="28" spans="3:24" ht="15.75" customHeight="1">
      <c r="C28" s="1557" t="s">
        <v>105</v>
      </c>
      <c r="D28" s="1557"/>
      <c r="E28" s="1557"/>
      <c r="F28" s="1557"/>
      <c r="G28" s="1682"/>
      <c r="H28" s="49">
        <v>40841</v>
      </c>
      <c r="I28" s="41">
        <v>4492</v>
      </c>
      <c r="J28" s="42">
        <v>22509</v>
      </c>
      <c r="K28" s="42">
        <v>13440</v>
      </c>
      <c r="L28" s="42">
        <v>400</v>
      </c>
      <c r="M28" s="1683">
        <f t="shared" si="6"/>
        <v>11.107539378353652</v>
      </c>
      <c r="N28" s="1684"/>
      <c r="O28" s="1691">
        <f t="shared" si="3"/>
        <v>22</v>
      </c>
      <c r="P28" s="1692"/>
      <c r="Q28" s="1693">
        <f t="shared" si="1"/>
        <v>55.658861056848252</v>
      </c>
      <c r="R28" s="1684"/>
      <c r="S28" s="1691">
        <f t="shared" si="4"/>
        <v>23</v>
      </c>
      <c r="T28" s="1698"/>
      <c r="U28" s="1684">
        <f t="shared" si="2"/>
        <v>33.233599564798098</v>
      </c>
      <c r="V28" s="1699"/>
      <c r="W28" s="1678">
        <f t="shared" si="5"/>
        <v>11</v>
      </c>
      <c r="X28" s="1679"/>
    </row>
    <row r="29" spans="3:24" ht="15.75" customHeight="1">
      <c r="C29" s="1557" t="s">
        <v>82</v>
      </c>
      <c r="D29" s="1557"/>
      <c r="E29" s="1557"/>
      <c r="F29" s="1557"/>
      <c r="G29" s="1682"/>
      <c r="H29" s="49">
        <v>83913</v>
      </c>
      <c r="I29" s="41">
        <v>10852</v>
      </c>
      <c r="J29" s="42">
        <v>48874</v>
      </c>
      <c r="K29" s="42">
        <v>23186</v>
      </c>
      <c r="L29" s="42">
        <v>1001</v>
      </c>
      <c r="M29" s="1683">
        <f t="shared" si="6"/>
        <v>13.08857583944423</v>
      </c>
      <c r="N29" s="1684"/>
      <c r="O29" s="1691">
        <f t="shared" si="3"/>
        <v>4</v>
      </c>
      <c r="P29" s="1692"/>
      <c r="Q29" s="1693">
        <f t="shared" si="1"/>
        <v>58.946835198764958</v>
      </c>
      <c r="R29" s="1684"/>
      <c r="S29" s="1691">
        <f t="shared" si="4"/>
        <v>15</v>
      </c>
      <c r="T29" s="1698"/>
      <c r="U29" s="1684">
        <f t="shared" si="2"/>
        <v>27.964588961790817</v>
      </c>
      <c r="V29" s="1699"/>
      <c r="W29" s="1678">
        <f t="shared" si="5"/>
        <v>21</v>
      </c>
      <c r="X29" s="1679"/>
    </row>
    <row r="30" spans="3:24" ht="15.75" customHeight="1">
      <c r="C30" s="1557" t="s">
        <v>130</v>
      </c>
      <c r="D30" s="1557"/>
      <c r="E30" s="1557"/>
      <c r="F30" s="1557"/>
      <c r="G30" s="1682"/>
      <c r="H30" s="49">
        <v>31665</v>
      </c>
      <c r="I30" s="41">
        <v>3955</v>
      </c>
      <c r="J30" s="42">
        <v>17156</v>
      </c>
      <c r="K30" s="42">
        <v>10071</v>
      </c>
      <c r="L30" s="42">
        <v>483</v>
      </c>
      <c r="M30" s="1683">
        <f t="shared" si="6"/>
        <v>12.683599512539285</v>
      </c>
      <c r="N30" s="1684"/>
      <c r="O30" s="1691">
        <f t="shared" si="3"/>
        <v>8</v>
      </c>
      <c r="P30" s="1692"/>
      <c r="Q30" s="1693">
        <f t="shared" si="1"/>
        <v>55.018921172471302</v>
      </c>
      <c r="R30" s="1684"/>
      <c r="S30" s="1691">
        <f t="shared" si="4"/>
        <v>25</v>
      </c>
      <c r="T30" s="1698"/>
      <c r="U30" s="1684">
        <f t="shared" si="2"/>
        <v>32.297479314989417</v>
      </c>
      <c r="V30" s="1699"/>
      <c r="W30" s="1678">
        <f t="shared" si="5"/>
        <v>13</v>
      </c>
      <c r="X30" s="1679"/>
    </row>
    <row r="31" spans="3:24" ht="15.75" customHeight="1">
      <c r="C31" s="1557" t="s">
        <v>131</v>
      </c>
      <c r="D31" s="1557"/>
      <c r="E31" s="1557"/>
      <c r="F31" s="1557"/>
      <c r="G31" s="1682"/>
      <c r="H31" s="49">
        <v>48348</v>
      </c>
      <c r="I31" s="41">
        <v>6165</v>
      </c>
      <c r="J31" s="42">
        <v>28431</v>
      </c>
      <c r="K31" s="42">
        <v>13250</v>
      </c>
      <c r="L31" s="42">
        <v>502</v>
      </c>
      <c r="M31" s="1683">
        <f t="shared" si="6"/>
        <v>12.885089662667726</v>
      </c>
      <c r="N31" s="1684"/>
      <c r="O31" s="1691">
        <f t="shared" si="3"/>
        <v>6</v>
      </c>
      <c r="P31" s="1692"/>
      <c r="Q31" s="1693">
        <f t="shared" si="1"/>
        <v>59.421895247251598</v>
      </c>
      <c r="R31" s="1684"/>
      <c r="S31" s="1691">
        <f t="shared" si="4"/>
        <v>12</v>
      </c>
      <c r="T31" s="1698"/>
      <c r="U31" s="1684">
        <f t="shared" si="2"/>
        <v>27.693015090080674</v>
      </c>
      <c r="V31" s="1699"/>
      <c r="W31" s="1678">
        <f t="shared" si="5"/>
        <v>22</v>
      </c>
      <c r="X31" s="1679"/>
    </row>
    <row r="32" spans="3:24" ht="15.75" customHeight="1">
      <c r="C32" s="1557" t="s">
        <v>99</v>
      </c>
      <c r="D32" s="1557"/>
      <c r="E32" s="1557"/>
      <c r="F32" s="1557"/>
      <c r="G32" s="1682"/>
      <c r="H32" s="49">
        <v>31634</v>
      </c>
      <c r="I32" s="41">
        <v>3569</v>
      </c>
      <c r="J32" s="42">
        <v>17192</v>
      </c>
      <c r="K32" s="42">
        <v>10853</v>
      </c>
      <c r="L32" s="42">
        <v>20</v>
      </c>
      <c r="M32" s="1683">
        <f t="shared" si="6"/>
        <v>11.289302207882583</v>
      </c>
      <c r="N32" s="1684"/>
      <c r="O32" s="1691">
        <f t="shared" si="3"/>
        <v>19</v>
      </c>
      <c r="P32" s="1692"/>
      <c r="Q32" s="1725">
        <f t="shared" si="1"/>
        <v>54.380970456127031</v>
      </c>
      <c r="R32" s="1726"/>
      <c r="S32" s="1727">
        <f t="shared" si="4"/>
        <v>26</v>
      </c>
      <c r="T32" s="1728"/>
      <c r="U32" s="1726">
        <f t="shared" si="2"/>
        <v>34.329727335990384</v>
      </c>
      <c r="V32" s="1729"/>
      <c r="W32" s="1678">
        <f t="shared" si="5"/>
        <v>9</v>
      </c>
      <c r="X32" s="1679"/>
    </row>
    <row r="33" spans="3:33" ht="15.75" customHeight="1">
      <c r="C33" s="1557" t="s">
        <v>101</v>
      </c>
      <c r="D33" s="1557"/>
      <c r="E33" s="1557"/>
      <c r="F33" s="1557"/>
      <c r="G33" s="1682"/>
      <c r="H33" s="49">
        <v>27564</v>
      </c>
      <c r="I33" s="41">
        <v>2828</v>
      </c>
      <c r="J33" s="42">
        <v>14887</v>
      </c>
      <c r="K33" s="42">
        <v>9682</v>
      </c>
      <c r="L33" s="42">
        <v>167</v>
      </c>
      <c r="M33" s="1683">
        <f t="shared" si="6"/>
        <v>10.322298061831587</v>
      </c>
      <c r="N33" s="1684"/>
      <c r="O33" s="1691">
        <f t="shared" si="3"/>
        <v>25</v>
      </c>
      <c r="P33" s="1692"/>
      <c r="Q33" s="1693">
        <f t="shared" si="1"/>
        <v>54.338066211629013</v>
      </c>
      <c r="R33" s="1684"/>
      <c r="S33" s="1691">
        <f t="shared" si="4"/>
        <v>27</v>
      </c>
      <c r="T33" s="1698"/>
      <c r="U33" s="1684">
        <f t="shared" si="2"/>
        <v>35.339635726539406</v>
      </c>
      <c r="V33" s="1699"/>
      <c r="W33" s="1678">
        <f t="shared" si="5"/>
        <v>8</v>
      </c>
      <c r="X33" s="1679"/>
    </row>
    <row r="34" spans="3:33" ht="15.75" customHeight="1">
      <c r="C34" s="1557" t="s">
        <v>107</v>
      </c>
      <c r="D34" s="1557"/>
      <c r="E34" s="1557"/>
      <c r="F34" s="1557"/>
      <c r="G34" s="1682"/>
      <c r="H34" s="49">
        <v>9300</v>
      </c>
      <c r="I34" s="41">
        <v>839</v>
      </c>
      <c r="J34" s="42">
        <v>4836</v>
      </c>
      <c r="K34" s="42">
        <v>3303</v>
      </c>
      <c r="L34" s="42">
        <v>322</v>
      </c>
      <c r="M34" s="1683">
        <f t="shared" si="6"/>
        <v>9.3450657161951423</v>
      </c>
      <c r="N34" s="1684"/>
      <c r="O34" s="1691">
        <f t="shared" si="3"/>
        <v>28</v>
      </c>
      <c r="P34" s="1692"/>
      <c r="Q34" s="1693">
        <f t="shared" si="1"/>
        <v>53.865003341501449</v>
      </c>
      <c r="R34" s="1684"/>
      <c r="S34" s="1691">
        <f t="shared" si="4"/>
        <v>28</v>
      </c>
      <c r="T34" s="1698"/>
      <c r="U34" s="1684">
        <f t="shared" si="2"/>
        <v>36.789930942303407</v>
      </c>
      <c r="V34" s="1699"/>
      <c r="W34" s="1678">
        <f t="shared" si="5"/>
        <v>7</v>
      </c>
      <c r="X34" s="1679"/>
    </row>
    <row r="35" spans="3:33" ht="15.75" customHeight="1">
      <c r="C35" s="1557" t="s">
        <v>109</v>
      </c>
      <c r="D35" s="1557"/>
      <c r="E35" s="1557"/>
      <c r="F35" s="1557"/>
      <c r="G35" s="1682"/>
      <c r="H35" s="49">
        <v>17129</v>
      </c>
      <c r="I35" s="41">
        <v>2019</v>
      </c>
      <c r="J35" s="42">
        <v>10031</v>
      </c>
      <c r="K35" s="42">
        <v>4963</v>
      </c>
      <c r="L35" s="42">
        <v>116</v>
      </c>
      <c r="M35" s="1683">
        <f t="shared" si="6"/>
        <v>11.867395521072122</v>
      </c>
      <c r="N35" s="1684"/>
      <c r="O35" s="1691">
        <f t="shared" si="3"/>
        <v>11</v>
      </c>
      <c r="P35" s="1692"/>
      <c r="Q35" s="1693">
        <f t="shared" si="1"/>
        <v>58.960794686416271</v>
      </c>
      <c r="R35" s="1684"/>
      <c r="S35" s="1691">
        <f t="shared" si="4"/>
        <v>14</v>
      </c>
      <c r="T35" s="1698"/>
      <c r="U35" s="1684">
        <f t="shared" si="2"/>
        <v>29.17180979251161</v>
      </c>
      <c r="V35" s="1699"/>
      <c r="W35" s="1678">
        <f t="shared" si="5"/>
        <v>19</v>
      </c>
      <c r="X35" s="1679"/>
    </row>
    <row r="36" spans="3:33" ht="15.75" customHeight="1">
      <c r="C36" s="1557" t="s">
        <v>111</v>
      </c>
      <c r="D36" s="1557"/>
      <c r="E36" s="1557"/>
      <c r="F36" s="1557"/>
      <c r="G36" s="1682"/>
      <c r="H36" s="49">
        <v>10836</v>
      </c>
      <c r="I36" s="41">
        <v>1030</v>
      </c>
      <c r="J36" s="42">
        <v>6030</v>
      </c>
      <c r="K36" s="42">
        <v>3651</v>
      </c>
      <c r="L36" s="42">
        <v>125</v>
      </c>
      <c r="M36" s="1683">
        <f t="shared" si="6"/>
        <v>9.6162823265801514</v>
      </c>
      <c r="N36" s="1684"/>
      <c r="O36" s="1691">
        <f t="shared" si="3"/>
        <v>27</v>
      </c>
      <c r="P36" s="1692"/>
      <c r="Q36" s="1693">
        <f t="shared" si="1"/>
        <v>56.297264494444967</v>
      </c>
      <c r="R36" s="1684"/>
      <c r="S36" s="1691">
        <f t="shared" si="4"/>
        <v>21</v>
      </c>
      <c r="T36" s="1698"/>
      <c r="U36" s="1684">
        <f t="shared" si="2"/>
        <v>34.086453178974885</v>
      </c>
      <c r="V36" s="1699"/>
      <c r="W36" s="1678">
        <f t="shared" si="5"/>
        <v>10</v>
      </c>
      <c r="X36" s="1679"/>
    </row>
    <row r="37" spans="3:33" ht="15.75" customHeight="1">
      <c r="C37" s="1557" t="s">
        <v>115</v>
      </c>
      <c r="D37" s="1557"/>
      <c r="E37" s="1557"/>
      <c r="F37" s="1557"/>
      <c r="G37" s="1682"/>
      <c r="H37" s="49">
        <v>9761</v>
      </c>
      <c r="I37" s="41">
        <v>821</v>
      </c>
      <c r="J37" s="42">
        <v>5039</v>
      </c>
      <c r="K37" s="42">
        <v>3873</v>
      </c>
      <c r="L37" s="42">
        <v>28</v>
      </c>
      <c r="M37" s="1683">
        <f t="shared" ref="M37:M43" si="7">I37/(H37-L37)*100</f>
        <v>8.4352203842597362</v>
      </c>
      <c r="N37" s="1684"/>
      <c r="O37" s="1691">
        <f t="shared" si="3"/>
        <v>29</v>
      </c>
      <c r="P37" s="1692"/>
      <c r="Q37" s="1693">
        <f t="shared" si="1"/>
        <v>51.772320969896221</v>
      </c>
      <c r="R37" s="1684"/>
      <c r="S37" s="1691">
        <f t="shared" si="4"/>
        <v>30</v>
      </c>
      <c r="T37" s="1698"/>
      <c r="U37" s="1684">
        <f t="shared" si="2"/>
        <v>39.792458645844036</v>
      </c>
      <c r="V37" s="1699"/>
      <c r="W37" s="1678">
        <f t="shared" si="5"/>
        <v>4</v>
      </c>
      <c r="X37" s="1679"/>
    </row>
    <row r="38" spans="3:33" ht="15.75" customHeight="1">
      <c r="C38" s="1689" t="s">
        <v>113</v>
      </c>
      <c r="D38" s="1689"/>
      <c r="E38" s="1689"/>
      <c r="F38" s="1689"/>
      <c r="G38" s="1690"/>
      <c r="H38" s="730">
        <v>18329</v>
      </c>
      <c r="I38" s="731">
        <v>2709</v>
      </c>
      <c r="J38" s="732">
        <v>10804</v>
      </c>
      <c r="K38" s="732">
        <v>4768</v>
      </c>
      <c r="L38" s="732">
        <v>48</v>
      </c>
      <c r="M38" s="1705">
        <f t="shared" si="7"/>
        <v>14.818664186860675</v>
      </c>
      <c r="N38" s="1697"/>
      <c r="O38" s="1700">
        <f t="shared" si="3"/>
        <v>1</v>
      </c>
      <c r="P38" s="1706"/>
      <c r="Q38" s="1696">
        <f t="shared" si="1"/>
        <v>59.099611618620429</v>
      </c>
      <c r="R38" s="1697"/>
      <c r="S38" s="1700">
        <f t="shared" si="4"/>
        <v>13</v>
      </c>
      <c r="T38" s="1701"/>
      <c r="U38" s="1697">
        <f t="shared" si="2"/>
        <v>26.081724194518902</v>
      </c>
      <c r="V38" s="1702"/>
      <c r="W38" s="1703">
        <f t="shared" si="5"/>
        <v>27</v>
      </c>
      <c r="X38" s="1704"/>
    </row>
    <row r="39" spans="3:33" ht="15.75" customHeight="1">
      <c r="C39" s="1557" t="s">
        <v>117</v>
      </c>
      <c r="D39" s="1557"/>
      <c r="E39" s="1557"/>
      <c r="F39" s="1557"/>
      <c r="G39" s="1682"/>
      <c r="H39" s="49">
        <v>11293</v>
      </c>
      <c r="I39" s="41">
        <v>683</v>
      </c>
      <c r="J39" s="42">
        <v>5940</v>
      </c>
      <c r="K39" s="42">
        <v>4120</v>
      </c>
      <c r="L39" s="42">
        <v>550</v>
      </c>
      <c r="M39" s="1683">
        <f t="shared" si="7"/>
        <v>6.3576282230289491</v>
      </c>
      <c r="N39" s="1684"/>
      <c r="O39" s="1691">
        <f t="shared" si="3"/>
        <v>33</v>
      </c>
      <c r="P39" s="1692"/>
      <c r="Q39" s="1693">
        <f t="shared" si="1"/>
        <v>55.29181792795309</v>
      </c>
      <c r="R39" s="1684"/>
      <c r="S39" s="1691">
        <f t="shared" si="4"/>
        <v>24</v>
      </c>
      <c r="T39" s="1698"/>
      <c r="U39" s="1684">
        <f t="shared" si="2"/>
        <v>38.350553849017963</v>
      </c>
      <c r="V39" s="1699"/>
      <c r="W39" s="1678">
        <f t="shared" si="5"/>
        <v>5</v>
      </c>
      <c r="X39" s="1679"/>
    </row>
    <row r="40" spans="3:33" ht="15.75" customHeight="1">
      <c r="C40" s="1680" t="s">
        <v>119</v>
      </c>
      <c r="D40" s="1680"/>
      <c r="E40" s="1680"/>
      <c r="F40" s="1680"/>
      <c r="G40" s="1681"/>
      <c r="H40" s="49">
        <v>6722</v>
      </c>
      <c r="I40" s="41">
        <v>446</v>
      </c>
      <c r="J40" s="42">
        <v>3344</v>
      </c>
      <c r="K40" s="42">
        <v>2923</v>
      </c>
      <c r="L40" s="42">
        <v>9</v>
      </c>
      <c r="M40" s="1683">
        <f t="shared" si="7"/>
        <v>6.64382541337703</v>
      </c>
      <c r="N40" s="1684"/>
      <c r="O40" s="1691">
        <f t="shared" si="3"/>
        <v>32</v>
      </c>
      <c r="P40" s="1692"/>
      <c r="Q40" s="1693">
        <f t="shared" si="1"/>
        <v>49.813794130791003</v>
      </c>
      <c r="R40" s="1684"/>
      <c r="S40" s="1691">
        <f t="shared" si="4"/>
        <v>32</v>
      </c>
      <c r="T40" s="1698"/>
      <c r="U40" s="1684">
        <f t="shared" si="2"/>
        <v>43.542380455831967</v>
      </c>
      <c r="V40" s="1699"/>
      <c r="W40" s="1678">
        <f t="shared" si="5"/>
        <v>1</v>
      </c>
      <c r="X40" s="1679"/>
    </row>
    <row r="41" spans="3:33" ht="15.75" customHeight="1">
      <c r="C41" s="1557" t="s">
        <v>121</v>
      </c>
      <c r="D41" s="1557"/>
      <c r="E41" s="1557"/>
      <c r="F41" s="1557"/>
      <c r="G41" s="1682"/>
      <c r="H41" s="49">
        <v>23426</v>
      </c>
      <c r="I41" s="41">
        <v>1749</v>
      </c>
      <c r="J41" s="42">
        <v>11477</v>
      </c>
      <c r="K41" s="42">
        <v>9961</v>
      </c>
      <c r="L41" s="42">
        <v>239</v>
      </c>
      <c r="M41" s="1683">
        <f t="shared" si="7"/>
        <v>7.5430197955751064</v>
      </c>
      <c r="N41" s="1684"/>
      <c r="O41" s="1685">
        <f t="shared" si="3"/>
        <v>31</v>
      </c>
      <c r="P41" s="1686"/>
      <c r="Q41" s="1687">
        <f t="shared" si="1"/>
        <v>49.49756328977444</v>
      </c>
      <c r="R41" s="1688"/>
      <c r="S41" s="1685">
        <f t="shared" si="4"/>
        <v>33</v>
      </c>
      <c r="T41" s="1723"/>
      <c r="U41" s="1688">
        <f t="shared" si="2"/>
        <v>42.959416914650447</v>
      </c>
      <c r="V41" s="1724"/>
      <c r="W41" s="1553">
        <f t="shared" si="5"/>
        <v>2</v>
      </c>
      <c r="X41" s="1548"/>
      <c r="Y41" s="8"/>
      <c r="Z41" s="20"/>
      <c r="AA41" s="20"/>
      <c r="AB41" s="20"/>
      <c r="AC41" s="20"/>
      <c r="AD41" s="20"/>
      <c r="AE41" s="20"/>
      <c r="AF41" s="20"/>
      <c r="AG41" s="20"/>
    </row>
    <row r="42" spans="3:33" ht="15.75" customHeight="1">
      <c r="C42" s="1557" t="s">
        <v>84</v>
      </c>
      <c r="D42" s="1557"/>
      <c r="E42" s="1557"/>
      <c r="F42" s="1557"/>
      <c r="G42" s="1682"/>
      <c r="H42" s="49">
        <v>39869</v>
      </c>
      <c r="I42" s="41">
        <v>4231</v>
      </c>
      <c r="J42" s="42">
        <v>23225</v>
      </c>
      <c r="K42" s="42">
        <v>11947</v>
      </c>
      <c r="L42" s="42">
        <v>466</v>
      </c>
      <c r="M42" s="1683">
        <f t="shared" si="7"/>
        <v>10.737761084181408</v>
      </c>
      <c r="N42" s="1684"/>
      <c r="O42" s="1685">
        <f t="shared" si="3"/>
        <v>23</v>
      </c>
      <c r="P42" s="1686"/>
      <c r="Q42" s="1687">
        <f t="shared" si="1"/>
        <v>58.942212521889189</v>
      </c>
      <c r="R42" s="1688"/>
      <c r="S42" s="1685">
        <f t="shared" si="4"/>
        <v>16</v>
      </c>
      <c r="T42" s="1723"/>
      <c r="U42" s="1688">
        <f t="shared" si="2"/>
        <v>30.320026393929396</v>
      </c>
      <c r="V42" s="1724"/>
      <c r="W42" s="1553">
        <f t="shared" si="5"/>
        <v>18</v>
      </c>
      <c r="X42" s="1548"/>
      <c r="Y42" s="8"/>
      <c r="Z42" s="20"/>
      <c r="AA42" s="20"/>
      <c r="AB42" s="20"/>
      <c r="AC42" s="20"/>
      <c r="AD42" s="20"/>
      <c r="AE42" s="20"/>
      <c r="AF42" s="20"/>
      <c r="AG42" s="20"/>
    </row>
    <row r="43" spans="3:33" ht="15.75" customHeight="1">
      <c r="C43" s="1557" t="s">
        <v>86</v>
      </c>
      <c r="D43" s="1557"/>
      <c r="E43" s="1557"/>
      <c r="F43" s="1557"/>
      <c r="G43" s="1682"/>
      <c r="H43" s="49">
        <v>3038</v>
      </c>
      <c r="I43" s="41">
        <v>306</v>
      </c>
      <c r="J43" s="42">
        <v>1600</v>
      </c>
      <c r="K43" s="42">
        <v>1131</v>
      </c>
      <c r="L43" s="42">
        <v>1</v>
      </c>
      <c r="M43" s="1683">
        <f t="shared" si="7"/>
        <v>10.075732630885742</v>
      </c>
      <c r="N43" s="1684"/>
      <c r="O43" s="1685">
        <f t="shared" si="3"/>
        <v>26</v>
      </c>
      <c r="P43" s="1686"/>
      <c r="Q43" s="1687">
        <f t="shared" si="1"/>
        <v>52.683569311820875</v>
      </c>
      <c r="R43" s="1688"/>
      <c r="S43" s="1685">
        <f t="shared" si="4"/>
        <v>29</v>
      </c>
      <c r="T43" s="1723"/>
      <c r="U43" s="1688">
        <f t="shared" si="2"/>
        <v>37.240698057293379</v>
      </c>
      <c r="V43" s="1724"/>
      <c r="W43" s="1553">
        <f t="shared" si="5"/>
        <v>6</v>
      </c>
      <c r="X43" s="1548"/>
      <c r="Y43" s="8"/>
      <c r="Z43" s="20"/>
      <c r="AA43" s="20"/>
      <c r="AB43" s="20"/>
      <c r="AC43" s="20"/>
      <c r="AD43" s="20"/>
      <c r="AE43" s="20"/>
      <c r="AF43" s="20"/>
      <c r="AG43" s="20"/>
    </row>
    <row r="44" spans="3:33" ht="15.75" customHeight="1" thickBot="1">
      <c r="C44" s="1694"/>
      <c r="D44" s="1694"/>
      <c r="E44" s="1694"/>
      <c r="F44" s="1694"/>
      <c r="G44" s="1695"/>
      <c r="H44" s="45"/>
      <c r="I44" s="47"/>
      <c r="J44" s="48"/>
      <c r="K44" s="48"/>
      <c r="L44" s="48"/>
      <c r="M44" s="1567"/>
      <c r="N44" s="1560"/>
      <c r="O44" s="1565"/>
      <c r="P44" s="1562"/>
      <c r="Q44" s="1565"/>
      <c r="R44" s="1562"/>
      <c r="S44" s="1565"/>
      <c r="T44" s="1566"/>
      <c r="U44" s="1562"/>
      <c r="V44" s="1562"/>
      <c r="W44" s="1565"/>
      <c r="X44" s="1562"/>
      <c r="Y44" s="8"/>
      <c r="Z44" s="20"/>
      <c r="AA44" s="20"/>
      <c r="AB44" s="20"/>
      <c r="AC44" s="20"/>
      <c r="AD44" s="20"/>
      <c r="AE44" s="20"/>
      <c r="AF44" s="20"/>
      <c r="AG44" s="20"/>
    </row>
    <row r="45" spans="3:33" ht="15.75" customHeight="1" thickTop="1">
      <c r="O45" s="8"/>
      <c r="P45" s="8"/>
      <c r="Q45" s="8"/>
      <c r="R45" s="8"/>
      <c r="S45" s="8"/>
      <c r="T45" s="8"/>
      <c r="U45" s="8"/>
      <c r="V45" s="8"/>
      <c r="W45" s="8"/>
      <c r="X45" s="52" t="s">
        <v>1033</v>
      </c>
      <c r="Y45" s="8"/>
      <c r="Z45" s="20"/>
      <c r="AA45" s="20"/>
      <c r="AB45" s="20"/>
      <c r="AC45" s="20"/>
      <c r="AD45" s="20"/>
      <c r="AE45" s="20"/>
      <c r="AF45" s="20"/>
      <c r="AG45" s="20"/>
    </row>
    <row r="46" spans="3:33" ht="15.75" customHeight="1">
      <c r="C46" s="50" t="s">
        <v>1031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20"/>
      <c r="AA46" s="20"/>
      <c r="AB46" s="20"/>
      <c r="AC46" s="20"/>
      <c r="AD46" s="20"/>
      <c r="AE46" s="20"/>
      <c r="AF46" s="20"/>
      <c r="AG46" s="20"/>
    </row>
    <row r="47" spans="3:33" ht="15.75" customHeight="1"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0"/>
      <c r="AA47" s="20"/>
      <c r="AB47" s="20"/>
      <c r="AC47" s="20"/>
      <c r="AD47" s="296"/>
      <c r="AE47" s="296"/>
      <c r="AF47" s="296"/>
      <c r="AG47" s="296"/>
    </row>
    <row r="48" spans="3:33" ht="15.75" customHeight="1"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20"/>
      <c r="AA48" s="20"/>
      <c r="AB48" s="20"/>
      <c r="AC48" s="20"/>
      <c r="AD48" s="20"/>
      <c r="AE48" s="20"/>
      <c r="AF48" s="20"/>
      <c r="AG48" s="20"/>
    </row>
    <row r="49" spans="15:33" ht="15.75" customHeight="1"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0"/>
      <c r="AA49" s="20"/>
      <c r="AB49" s="20"/>
      <c r="AC49" s="20"/>
      <c r="AD49" s="20"/>
      <c r="AE49" s="20"/>
      <c r="AF49" s="20"/>
      <c r="AG49" s="20"/>
    </row>
    <row r="50" spans="15:33" ht="15.75" customHeight="1"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0"/>
      <c r="AA50" s="20"/>
      <c r="AB50" s="20"/>
      <c r="AC50" s="20"/>
      <c r="AD50" s="20"/>
      <c r="AE50" s="20"/>
      <c r="AF50" s="20"/>
      <c r="AG50" s="20"/>
    </row>
    <row r="51" spans="15:33" ht="15.75" customHeight="1"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0"/>
      <c r="AA51" s="20"/>
      <c r="AB51" s="20"/>
      <c r="AC51" s="20"/>
      <c r="AD51" s="20"/>
      <c r="AE51" s="20"/>
      <c r="AF51" s="20"/>
      <c r="AG51" s="20"/>
    </row>
  </sheetData>
  <mergeCells count="284">
    <mergeCell ref="C2:X2"/>
    <mergeCell ref="C20:G20"/>
    <mergeCell ref="O19:P19"/>
    <mergeCell ref="Q19:R19"/>
    <mergeCell ref="S19:T19"/>
    <mergeCell ref="U19:V19"/>
    <mergeCell ref="M18:N18"/>
    <mergeCell ref="O18:P18"/>
    <mergeCell ref="Q18:R18"/>
    <mergeCell ref="W6:X6"/>
    <mergeCell ref="H4:L4"/>
    <mergeCell ref="M4:X4"/>
    <mergeCell ref="O11:P11"/>
    <mergeCell ref="Q11:R11"/>
    <mergeCell ref="S11:T11"/>
    <mergeCell ref="U11:V11"/>
    <mergeCell ref="W11:X11"/>
    <mergeCell ref="C11:G11"/>
    <mergeCell ref="M11:N11"/>
    <mergeCell ref="M6:N6"/>
    <mergeCell ref="O6:P6"/>
    <mergeCell ref="M12:N12"/>
    <mergeCell ref="O12:P12"/>
    <mergeCell ref="Q12:R12"/>
    <mergeCell ref="C21:G21"/>
    <mergeCell ref="Q24:R24"/>
    <mergeCell ref="S24:T24"/>
    <mergeCell ref="U24:V24"/>
    <mergeCell ref="W24:X24"/>
    <mergeCell ref="Q22:R22"/>
    <mergeCell ref="S22:T22"/>
    <mergeCell ref="U22:V22"/>
    <mergeCell ref="W22:X22"/>
    <mergeCell ref="U23:V23"/>
    <mergeCell ref="W23:X23"/>
    <mergeCell ref="U21:V21"/>
    <mergeCell ref="W21:X21"/>
    <mergeCell ref="M22:N22"/>
    <mergeCell ref="O22:P22"/>
    <mergeCell ref="M21:N21"/>
    <mergeCell ref="O21:P21"/>
    <mergeCell ref="Q21:R21"/>
    <mergeCell ref="S21:T21"/>
    <mergeCell ref="M24:N24"/>
    <mergeCell ref="O24:P24"/>
    <mergeCell ref="M23:N23"/>
    <mergeCell ref="O23:P23"/>
    <mergeCell ref="Q23:R23"/>
    <mergeCell ref="C29:G29"/>
    <mergeCell ref="Q32:R32"/>
    <mergeCell ref="S32:T32"/>
    <mergeCell ref="U32:V32"/>
    <mergeCell ref="W32:X32"/>
    <mergeCell ref="Q30:R30"/>
    <mergeCell ref="S30:T30"/>
    <mergeCell ref="U30:V30"/>
    <mergeCell ref="W30:X30"/>
    <mergeCell ref="U29:V29"/>
    <mergeCell ref="W29:X29"/>
    <mergeCell ref="M29:N29"/>
    <mergeCell ref="O29:P29"/>
    <mergeCell ref="Q29:R29"/>
    <mergeCell ref="S29:T29"/>
    <mergeCell ref="U31:V31"/>
    <mergeCell ref="M30:N30"/>
    <mergeCell ref="O30:P30"/>
    <mergeCell ref="M32:N32"/>
    <mergeCell ref="O32:P32"/>
    <mergeCell ref="M31:N31"/>
    <mergeCell ref="O31:P31"/>
    <mergeCell ref="W39:X39"/>
    <mergeCell ref="W42:X42"/>
    <mergeCell ref="S42:T42"/>
    <mergeCell ref="U42:V42"/>
    <mergeCell ref="W41:X41"/>
    <mergeCell ref="S41:T41"/>
    <mergeCell ref="U41:V41"/>
    <mergeCell ref="W44:X44"/>
    <mergeCell ref="W43:X43"/>
    <mergeCell ref="S43:T43"/>
    <mergeCell ref="U43:V43"/>
    <mergeCell ref="U44:V44"/>
    <mergeCell ref="S44:T44"/>
    <mergeCell ref="S12:T12"/>
    <mergeCell ref="U12:V12"/>
    <mergeCell ref="W12:X12"/>
    <mergeCell ref="S8:T8"/>
    <mergeCell ref="U8:V8"/>
    <mergeCell ref="W8:X8"/>
    <mergeCell ref="M9:N9"/>
    <mergeCell ref="O9:P9"/>
    <mergeCell ref="Q9:R9"/>
    <mergeCell ref="S9:T9"/>
    <mergeCell ref="U9:V9"/>
    <mergeCell ref="W9:X9"/>
    <mergeCell ref="S10:T10"/>
    <mergeCell ref="U10:V10"/>
    <mergeCell ref="W10:X10"/>
    <mergeCell ref="Q5:T5"/>
    <mergeCell ref="U5:X5"/>
    <mergeCell ref="C12:G12"/>
    <mergeCell ref="C4:G6"/>
    <mergeCell ref="H5:H6"/>
    <mergeCell ref="I5:I6"/>
    <mergeCell ref="J5:J6"/>
    <mergeCell ref="K5:K6"/>
    <mergeCell ref="L5:L6"/>
    <mergeCell ref="M5:P5"/>
    <mergeCell ref="Q6:R6"/>
    <mergeCell ref="S6:T6"/>
    <mergeCell ref="U6:V6"/>
    <mergeCell ref="M7:N7"/>
    <mergeCell ref="O7:P7"/>
    <mergeCell ref="Q7:R7"/>
    <mergeCell ref="S7:T7"/>
    <mergeCell ref="U7:V7"/>
    <mergeCell ref="W7:X7"/>
    <mergeCell ref="C7:G7"/>
    <mergeCell ref="M8:N8"/>
    <mergeCell ref="O8:P8"/>
    <mergeCell ref="Q8:R8"/>
    <mergeCell ref="C8:G8"/>
    <mergeCell ref="C15:G15"/>
    <mergeCell ref="S16:T16"/>
    <mergeCell ref="U16:V16"/>
    <mergeCell ref="W16:X16"/>
    <mergeCell ref="M13:N13"/>
    <mergeCell ref="O13:P13"/>
    <mergeCell ref="Q13:R13"/>
    <mergeCell ref="S13:T13"/>
    <mergeCell ref="U13:V13"/>
    <mergeCell ref="W13:X13"/>
    <mergeCell ref="C13:G13"/>
    <mergeCell ref="M14:N14"/>
    <mergeCell ref="O14:P14"/>
    <mergeCell ref="Q14:R14"/>
    <mergeCell ref="S14:T14"/>
    <mergeCell ref="U14:V14"/>
    <mergeCell ref="W14:X14"/>
    <mergeCell ref="C14:G14"/>
    <mergeCell ref="M16:N16"/>
    <mergeCell ref="O16:P16"/>
    <mergeCell ref="Q16:R16"/>
    <mergeCell ref="C16:G16"/>
    <mergeCell ref="O17:P17"/>
    <mergeCell ref="Q17:R17"/>
    <mergeCell ref="S17:T17"/>
    <mergeCell ref="M15:N15"/>
    <mergeCell ref="O15:P15"/>
    <mergeCell ref="Q15:R15"/>
    <mergeCell ref="S15:T15"/>
    <mergeCell ref="U17:V17"/>
    <mergeCell ref="W17:X17"/>
    <mergeCell ref="U15:V15"/>
    <mergeCell ref="W15:X15"/>
    <mergeCell ref="W18:X18"/>
    <mergeCell ref="C19:G19"/>
    <mergeCell ref="M19:N19"/>
    <mergeCell ref="W19:X19"/>
    <mergeCell ref="S20:T20"/>
    <mergeCell ref="C18:G18"/>
    <mergeCell ref="S18:T18"/>
    <mergeCell ref="U18:V18"/>
    <mergeCell ref="U20:V20"/>
    <mergeCell ref="W20:X20"/>
    <mergeCell ref="M20:N20"/>
    <mergeCell ref="O20:P20"/>
    <mergeCell ref="Q20:R20"/>
    <mergeCell ref="C17:G17"/>
    <mergeCell ref="M17:N17"/>
    <mergeCell ref="S23:T23"/>
    <mergeCell ref="W28:X28"/>
    <mergeCell ref="M26:N26"/>
    <mergeCell ref="O26:P26"/>
    <mergeCell ref="M27:N27"/>
    <mergeCell ref="O27:P27"/>
    <mergeCell ref="W25:X25"/>
    <mergeCell ref="Q25:R25"/>
    <mergeCell ref="S25:T25"/>
    <mergeCell ref="Q26:R26"/>
    <mergeCell ref="S26:T26"/>
    <mergeCell ref="U26:V26"/>
    <mergeCell ref="W26:X26"/>
    <mergeCell ref="U27:V27"/>
    <mergeCell ref="W27:X27"/>
    <mergeCell ref="Q27:R27"/>
    <mergeCell ref="S27:T27"/>
    <mergeCell ref="M25:N25"/>
    <mergeCell ref="O25:P25"/>
    <mergeCell ref="M28:N28"/>
    <mergeCell ref="O28:P28"/>
    <mergeCell ref="U25:V25"/>
    <mergeCell ref="Q28:R28"/>
    <mergeCell ref="S28:T28"/>
    <mergeCell ref="Q34:R34"/>
    <mergeCell ref="S34:T34"/>
    <mergeCell ref="U34:V34"/>
    <mergeCell ref="W34:X34"/>
    <mergeCell ref="U28:V28"/>
    <mergeCell ref="W31:X31"/>
    <mergeCell ref="Q31:R31"/>
    <mergeCell ref="S31:T31"/>
    <mergeCell ref="W38:X38"/>
    <mergeCell ref="M39:N39"/>
    <mergeCell ref="O39:P39"/>
    <mergeCell ref="Q39:R39"/>
    <mergeCell ref="O35:P35"/>
    <mergeCell ref="M38:N38"/>
    <mergeCell ref="O38:P38"/>
    <mergeCell ref="C33:G33"/>
    <mergeCell ref="M36:N36"/>
    <mergeCell ref="O36:P36"/>
    <mergeCell ref="Q36:R36"/>
    <mergeCell ref="M35:N35"/>
    <mergeCell ref="C35:G35"/>
    <mergeCell ref="Q35:R35"/>
    <mergeCell ref="S35:T35"/>
    <mergeCell ref="U35:V35"/>
    <mergeCell ref="U33:V33"/>
    <mergeCell ref="W33:X33"/>
    <mergeCell ref="M34:N34"/>
    <mergeCell ref="O34:P34"/>
    <mergeCell ref="M33:N33"/>
    <mergeCell ref="O33:P33"/>
    <mergeCell ref="Q33:R33"/>
    <mergeCell ref="S33:T33"/>
    <mergeCell ref="Q38:R38"/>
    <mergeCell ref="C22:G22"/>
    <mergeCell ref="C24:G24"/>
    <mergeCell ref="C26:G26"/>
    <mergeCell ref="C28:G28"/>
    <mergeCell ref="C30:G30"/>
    <mergeCell ref="C31:G31"/>
    <mergeCell ref="W35:X35"/>
    <mergeCell ref="M40:N40"/>
    <mergeCell ref="O40:P40"/>
    <mergeCell ref="Q40:R40"/>
    <mergeCell ref="S40:T40"/>
    <mergeCell ref="U40:V40"/>
    <mergeCell ref="S37:T37"/>
    <mergeCell ref="U37:V37"/>
    <mergeCell ref="S39:T39"/>
    <mergeCell ref="U39:V39"/>
    <mergeCell ref="W37:X37"/>
    <mergeCell ref="S36:T36"/>
    <mergeCell ref="U36:V36"/>
    <mergeCell ref="W36:X36"/>
    <mergeCell ref="W40:X40"/>
    <mergeCell ref="S38:T38"/>
    <mergeCell ref="U38:V38"/>
    <mergeCell ref="C44:G44"/>
    <mergeCell ref="M44:N44"/>
    <mergeCell ref="O44:P44"/>
    <mergeCell ref="Q44:R44"/>
    <mergeCell ref="M43:N43"/>
    <mergeCell ref="O43:P43"/>
    <mergeCell ref="Q43:R43"/>
    <mergeCell ref="M42:N42"/>
    <mergeCell ref="O42:P42"/>
    <mergeCell ref="Q42:R42"/>
    <mergeCell ref="C9:G9"/>
    <mergeCell ref="M10:N10"/>
    <mergeCell ref="O10:P10"/>
    <mergeCell ref="Q10:R10"/>
    <mergeCell ref="C10:G10"/>
    <mergeCell ref="C40:G40"/>
    <mergeCell ref="C41:G41"/>
    <mergeCell ref="C42:G42"/>
    <mergeCell ref="C43:G43"/>
    <mergeCell ref="M41:N41"/>
    <mergeCell ref="O41:P41"/>
    <mergeCell ref="Q41:R41"/>
    <mergeCell ref="C39:G39"/>
    <mergeCell ref="C38:G38"/>
    <mergeCell ref="C37:G37"/>
    <mergeCell ref="C34:G34"/>
    <mergeCell ref="C32:G32"/>
    <mergeCell ref="C27:G27"/>
    <mergeCell ref="C25:G25"/>
    <mergeCell ref="C23:G23"/>
    <mergeCell ref="C36:G36"/>
    <mergeCell ref="M37:N37"/>
    <mergeCell ref="O37:P37"/>
    <mergeCell ref="Q37:R3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4" orientation="portrait" useFirstPageNumber="1" r:id="rId1"/>
  <headerFooter>
    <oddFooter>&amp;C&amp;"HGPｺﾞｼｯｸM,ﾒﾃﾞｨｳﾑ"&amp;10&amp;P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52"/>
  <sheetViews>
    <sheetView zoomScaleNormal="100" zoomScaleSheetLayoutView="100" workbookViewId="0">
      <selection activeCell="C5" sqref="C5:E5"/>
    </sheetView>
  </sheetViews>
  <sheetFormatPr defaultColWidth="2.625" defaultRowHeight="15.75" customHeight="1"/>
  <cols>
    <col min="1" max="5" width="2.625" style="2"/>
    <col min="6" max="6" width="8.625" style="2" customWidth="1"/>
    <col min="7" max="14" width="7.625" style="2" customWidth="1"/>
    <col min="15" max="15" width="2.625" style="2"/>
    <col min="16" max="48" width="2.625" style="16"/>
    <col min="49" max="16384" width="2.625" style="2"/>
  </cols>
  <sheetData>
    <row r="1" spans="2:48" s="5" customFormat="1" ht="15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7"/>
      <c r="Q1" s="17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2:48" s="11" customFormat="1" ht="15.75" customHeight="1">
      <c r="B2" s="9"/>
      <c r="C2" s="1609" t="s">
        <v>994</v>
      </c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0"/>
      <c r="P2" s="19"/>
      <c r="Q2" s="19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2:48" s="11" customFormat="1" ht="15.75" customHeight="1" thickBot="1">
      <c r="B3" s="9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16" t="s">
        <v>874</v>
      </c>
      <c r="O3" s="10"/>
      <c r="P3" s="19"/>
      <c r="Q3" s="19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2:48" s="5" customFormat="1" ht="32.25" customHeight="1" thickTop="1">
      <c r="B4" s="14"/>
      <c r="C4" s="1731" t="s">
        <v>62</v>
      </c>
      <c r="D4" s="1731"/>
      <c r="E4" s="1731"/>
      <c r="F4" s="1734"/>
      <c r="G4" s="328" t="s">
        <v>45</v>
      </c>
      <c r="H4" s="328" t="s">
        <v>44</v>
      </c>
      <c r="I4" s="328" t="s">
        <v>43</v>
      </c>
      <c r="J4" s="328" t="s">
        <v>42</v>
      </c>
      <c r="K4" s="328" t="s">
        <v>41</v>
      </c>
      <c r="L4" s="328" t="s">
        <v>40</v>
      </c>
      <c r="M4" s="328" t="s">
        <v>26</v>
      </c>
      <c r="N4" s="328" t="s">
        <v>782</v>
      </c>
      <c r="O4" s="15"/>
      <c r="P4" s="15"/>
      <c r="Q4" s="15"/>
    </row>
    <row r="5" spans="2:48" s="63" customFormat="1" ht="15.75" customHeight="1">
      <c r="C5" s="1594"/>
      <c r="D5" s="1594"/>
      <c r="E5" s="1594"/>
      <c r="F5" s="245"/>
      <c r="G5" s="314" t="s">
        <v>39</v>
      </c>
      <c r="H5" s="314" t="s">
        <v>39</v>
      </c>
      <c r="I5" s="314" t="s">
        <v>39</v>
      </c>
      <c r="J5" s="314" t="s">
        <v>39</v>
      </c>
      <c r="K5" s="314" t="s">
        <v>39</v>
      </c>
      <c r="L5" s="314" t="s">
        <v>39</v>
      </c>
      <c r="M5" s="314" t="s">
        <v>39</v>
      </c>
      <c r="N5" s="789" t="s">
        <v>39</v>
      </c>
      <c r="O5" s="65"/>
      <c r="P5" s="65"/>
      <c r="Q5" s="65"/>
    </row>
    <row r="6" spans="2:48" s="16" customFormat="1" ht="15.75" customHeight="1">
      <c r="B6" s="21"/>
      <c r="C6" s="1571" t="s">
        <v>104</v>
      </c>
      <c r="D6" s="1571"/>
      <c r="E6" s="1571"/>
      <c r="F6" s="324" t="s">
        <v>741</v>
      </c>
      <c r="G6" s="301">
        <v>39203</v>
      </c>
      <c r="H6" s="301">
        <v>34031</v>
      </c>
      <c r="I6" s="301">
        <v>31013</v>
      </c>
      <c r="J6" s="301">
        <v>28972</v>
      </c>
      <c r="K6" s="301">
        <v>27098</v>
      </c>
      <c r="L6" s="301">
        <v>25357</v>
      </c>
      <c r="M6" s="301">
        <v>22916</v>
      </c>
      <c r="N6" s="788">
        <v>20684</v>
      </c>
      <c r="O6" s="309"/>
      <c r="P6" s="309"/>
    </row>
    <row r="7" spans="2:48" ht="15.75" customHeight="1">
      <c r="C7" s="1571"/>
      <c r="D7" s="1571"/>
      <c r="E7" s="1571"/>
      <c r="F7" s="324" t="s">
        <v>732</v>
      </c>
      <c r="G7" s="301">
        <v>128331</v>
      </c>
      <c r="H7" s="301">
        <v>136927</v>
      </c>
      <c r="I7" s="301">
        <v>140854</v>
      </c>
      <c r="J7" s="301">
        <v>137595</v>
      </c>
      <c r="K7" s="301">
        <v>131971</v>
      </c>
      <c r="L7" s="301">
        <v>125796</v>
      </c>
      <c r="M7" s="301">
        <v>116258</v>
      </c>
      <c r="N7" s="788">
        <v>108355</v>
      </c>
    </row>
    <row r="8" spans="2:48" ht="15.75" customHeight="1">
      <c r="C8" s="1571"/>
      <c r="D8" s="1571"/>
      <c r="E8" s="1571"/>
      <c r="F8" s="324" t="s">
        <v>733</v>
      </c>
      <c r="G8" s="301">
        <v>18404</v>
      </c>
      <c r="H8" s="301">
        <v>22459</v>
      </c>
      <c r="I8" s="301">
        <v>27434</v>
      </c>
      <c r="J8" s="301">
        <v>33519</v>
      </c>
      <c r="K8" s="301">
        <v>39538</v>
      </c>
      <c r="L8" s="301">
        <v>46471</v>
      </c>
      <c r="M8" s="301">
        <v>53689</v>
      </c>
      <c r="N8" s="788">
        <v>56588</v>
      </c>
    </row>
    <row r="9" spans="2:48" ht="15.75" customHeight="1">
      <c r="C9" s="1735"/>
      <c r="D9" s="1735"/>
      <c r="E9" s="1735"/>
      <c r="F9" s="325" t="s">
        <v>742</v>
      </c>
      <c r="G9" s="315">
        <f>SUM(G6:G8)</f>
        <v>185938</v>
      </c>
      <c r="H9" s="315">
        <f>SUM(H6:H8)</f>
        <v>193417</v>
      </c>
      <c r="I9" s="315">
        <f>SUM(I6:I8)+802</f>
        <v>200103</v>
      </c>
      <c r="J9" s="315">
        <f>SUM(J6:J8)+87</f>
        <v>200173</v>
      </c>
      <c r="K9" s="315">
        <f>SUM(K6:K8)+134</f>
        <v>198741</v>
      </c>
      <c r="L9" s="315">
        <f>SUM(L6:L8)+703</f>
        <v>198327</v>
      </c>
      <c r="M9" s="315">
        <f>SUM(M6:M8)+1223</f>
        <v>194086</v>
      </c>
      <c r="N9" s="790">
        <f>SUM(N6:N8)+3229</f>
        <v>188856</v>
      </c>
    </row>
    <row r="10" spans="2:48" ht="15.75" customHeight="1">
      <c r="C10" s="1571" t="s">
        <v>734</v>
      </c>
      <c r="D10" s="1571"/>
      <c r="E10" s="1571"/>
      <c r="F10" s="324" t="s">
        <v>741</v>
      </c>
      <c r="G10" s="301">
        <v>9629</v>
      </c>
      <c r="H10" s="301">
        <v>7761</v>
      </c>
      <c r="I10" s="301">
        <v>6926</v>
      </c>
      <c r="J10" s="301">
        <v>6647</v>
      </c>
      <c r="K10" s="301">
        <v>6351</v>
      </c>
      <c r="L10" s="301">
        <v>6032</v>
      </c>
      <c r="M10" s="301">
        <v>5379</v>
      </c>
      <c r="N10" s="788">
        <v>4492</v>
      </c>
    </row>
    <row r="11" spans="2:48" ht="15.75" customHeight="1">
      <c r="C11" s="1571"/>
      <c r="D11" s="1571"/>
      <c r="E11" s="1571"/>
      <c r="F11" s="324" t="s">
        <v>732</v>
      </c>
      <c r="G11" s="301">
        <v>28594</v>
      </c>
      <c r="H11" s="301">
        <v>30495</v>
      </c>
      <c r="I11" s="301">
        <v>31167</v>
      </c>
      <c r="J11" s="301">
        <v>30415</v>
      </c>
      <c r="K11" s="301">
        <v>28983</v>
      </c>
      <c r="L11" s="301">
        <v>27310</v>
      </c>
      <c r="M11" s="301">
        <v>25139</v>
      </c>
      <c r="N11" s="788">
        <v>22509</v>
      </c>
    </row>
    <row r="12" spans="2:48" ht="15.75" customHeight="1">
      <c r="C12" s="1571"/>
      <c r="D12" s="1571"/>
      <c r="E12" s="1571"/>
      <c r="F12" s="324" t="s">
        <v>733</v>
      </c>
      <c r="G12" s="301">
        <v>3483</v>
      </c>
      <c r="H12" s="301">
        <v>4344</v>
      </c>
      <c r="I12" s="301">
        <v>5503</v>
      </c>
      <c r="J12" s="301">
        <v>7072</v>
      </c>
      <c r="K12" s="301">
        <v>8800</v>
      </c>
      <c r="L12" s="301">
        <v>10651</v>
      </c>
      <c r="M12" s="301">
        <v>12722</v>
      </c>
      <c r="N12" s="788">
        <v>13440</v>
      </c>
    </row>
    <row r="13" spans="2:48" ht="15.75" customHeight="1">
      <c r="C13" s="1735"/>
      <c r="D13" s="1735"/>
      <c r="E13" s="1735"/>
      <c r="F13" s="325" t="s">
        <v>743</v>
      </c>
      <c r="G13" s="315">
        <f>SUM(G10:G12)</f>
        <v>41706</v>
      </c>
      <c r="H13" s="315">
        <f>SUM(H10:H12)</f>
        <v>42600</v>
      </c>
      <c r="I13" s="315">
        <f>SUM(I10:I12)</f>
        <v>43596</v>
      </c>
      <c r="J13" s="315">
        <f>SUM(J10:J12)+22</f>
        <v>44156</v>
      </c>
      <c r="K13" s="315">
        <f>SUM(K10:K12)</f>
        <v>44134</v>
      </c>
      <c r="L13" s="315">
        <f>SUM(L10:L12)+27</f>
        <v>44020</v>
      </c>
      <c r="M13" s="315">
        <f>SUM(M10:M12)+66</f>
        <v>43306</v>
      </c>
      <c r="N13" s="790">
        <f>SUM(N10:N12)+400</f>
        <v>40841</v>
      </c>
    </row>
    <row r="14" spans="2:48" ht="15.75" customHeight="1">
      <c r="C14" s="1571" t="s">
        <v>736</v>
      </c>
      <c r="D14" s="1571"/>
      <c r="E14" s="1571"/>
      <c r="F14" s="324" t="s">
        <v>741</v>
      </c>
      <c r="G14" s="301">
        <v>2240</v>
      </c>
      <c r="H14" s="301">
        <v>1933</v>
      </c>
      <c r="I14" s="301">
        <v>1586</v>
      </c>
      <c r="J14" s="301">
        <v>1370</v>
      </c>
      <c r="K14" s="301">
        <v>1299</v>
      </c>
      <c r="L14" s="301">
        <v>1270</v>
      </c>
      <c r="M14" s="301">
        <v>1076</v>
      </c>
      <c r="N14" s="788">
        <v>839</v>
      </c>
    </row>
    <row r="15" spans="2:48" ht="15.75" customHeight="1">
      <c r="C15" s="1571"/>
      <c r="D15" s="1571"/>
      <c r="E15" s="1571"/>
      <c r="F15" s="324" t="s">
        <v>732</v>
      </c>
      <c r="G15" s="301">
        <v>6303</v>
      </c>
      <c r="H15" s="301">
        <v>7104</v>
      </c>
      <c r="I15" s="301">
        <v>7574</v>
      </c>
      <c r="J15" s="301">
        <v>7344</v>
      </c>
      <c r="K15" s="301">
        <v>6930</v>
      </c>
      <c r="L15" s="301">
        <v>6295</v>
      </c>
      <c r="M15" s="301">
        <v>5565</v>
      </c>
      <c r="N15" s="788">
        <v>4836</v>
      </c>
    </row>
    <row r="16" spans="2:48" ht="15.75" customHeight="1">
      <c r="C16" s="1571"/>
      <c r="D16" s="1571"/>
      <c r="E16" s="1571"/>
      <c r="F16" s="324" t="s">
        <v>733</v>
      </c>
      <c r="G16" s="301">
        <v>828</v>
      </c>
      <c r="H16" s="301">
        <v>1017</v>
      </c>
      <c r="I16" s="301">
        <v>1234</v>
      </c>
      <c r="J16" s="301">
        <v>1507</v>
      </c>
      <c r="K16" s="301">
        <v>1944</v>
      </c>
      <c r="L16" s="301">
        <v>2439</v>
      </c>
      <c r="M16" s="301">
        <v>3030</v>
      </c>
      <c r="N16" s="788">
        <v>3303</v>
      </c>
    </row>
    <row r="17" spans="3:19" ht="15.75" customHeight="1">
      <c r="C17" s="1735"/>
      <c r="D17" s="1735"/>
      <c r="E17" s="1735"/>
      <c r="F17" s="325" t="s">
        <v>743</v>
      </c>
      <c r="G17" s="315">
        <f>SUM(G14:G16)</f>
        <v>9371</v>
      </c>
      <c r="H17" s="315">
        <f>SUM(H14:H16)</f>
        <v>10054</v>
      </c>
      <c r="I17" s="315">
        <f>SUM(I14:I16)+4</f>
        <v>10398</v>
      </c>
      <c r="J17" s="315">
        <f>SUM(J14:J16)+1</f>
        <v>10222</v>
      </c>
      <c r="K17" s="315">
        <f>SUM(K14:K16)</f>
        <v>10173</v>
      </c>
      <c r="L17" s="315">
        <f>SUM(L14:L16)+6</f>
        <v>10010</v>
      </c>
      <c r="M17" s="315">
        <f>SUM(M14:M16)+8</f>
        <v>9679</v>
      </c>
      <c r="N17" s="790">
        <f>SUM(N14:N16)+322</f>
        <v>9300</v>
      </c>
    </row>
    <row r="18" spans="3:19" ht="15.75" customHeight="1">
      <c r="C18" s="1571" t="s">
        <v>735</v>
      </c>
      <c r="D18" s="1571"/>
      <c r="E18" s="1571"/>
      <c r="F18" s="324" t="s">
        <v>741</v>
      </c>
      <c r="G18" s="301">
        <v>3500</v>
      </c>
      <c r="H18" s="301">
        <v>2943</v>
      </c>
      <c r="I18" s="301">
        <v>2494</v>
      </c>
      <c r="J18" s="301">
        <v>2613</v>
      </c>
      <c r="K18" s="301">
        <v>2901</v>
      </c>
      <c r="L18" s="301">
        <v>2922</v>
      </c>
      <c r="M18" s="301">
        <v>2344</v>
      </c>
      <c r="N18" s="788">
        <v>2019</v>
      </c>
    </row>
    <row r="19" spans="3:19" ht="15.75" customHeight="1">
      <c r="C19" s="1571"/>
      <c r="D19" s="1571"/>
      <c r="E19" s="1571"/>
      <c r="F19" s="324" t="s">
        <v>732</v>
      </c>
      <c r="G19" s="301">
        <v>9410</v>
      </c>
      <c r="H19" s="301">
        <v>10553</v>
      </c>
      <c r="I19" s="301">
        <v>11370</v>
      </c>
      <c r="J19" s="301">
        <v>11766</v>
      </c>
      <c r="K19" s="301">
        <v>11863</v>
      </c>
      <c r="L19" s="301">
        <v>11500</v>
      </c>
      <c r="M19" s="301">
        <v>10214</v>
      </c>
      <c r="N19" s="788">
        <v>10031</v>
      </c>
    </row>
    <row r="20" spans="3:19" ht="15.75" customHeight="1">
      <c r="C20" s="1571"/>
      <c r="D20" s="1571"/>
      <c r="E20" s="1571"/>
      <c r="F20" s="324" t="s">
        <v>733</v>
      </c>
      <c r="G20" s="301">
        <v>1096</v>
      </c>
      <c r="H20" s="301">
        <v>1392</v>
      </c>
      <c r="I20" s="301">
        <v>1730</v>
      </c>
      <c r="J20" s="301">
        <v>2203</v>
      </c>
      <c r="K20" s="301">
        <v>2763</v>
      </c>
      <c r="L20" s="301">
        <v>3550</v>
      </c>
      <c r="M20" s="301">
        <v>4441</v>
      </c>
      <c r="N20" s="788">
        <v>4963</v>
      </c>
    </row>
    <row r="21" spans="3:19" ht="15.75" customHeight="1">
      <c r="C21" s="1735"/>
      <c r="D21" s="1735"/>
      <c r="E21" s="1735"/>
      <c r="F21" s="325" t="s">
        <v>743</v>
      </c>
      <c r="G21" s="315">
        <f>SUM(G18:G20)</f>
        <v>14006</v>
      </c>
      <c r="H21" s="315">
        <f>SUM(H18:H20)+7</f>
        <v>14895</v>
      </c>
      <c r="I21" s="315">
        <f>SUM(I18:I20)+5</f>
        <v>15599</v>
      </c>
      <c r="J21" s="315">
        <f>SUM(J18:J20)</f>
        <v>16582</v>
      </c>
      <c r="K21" s="315">
        <f>SUM(K18:K20)+3</f>
        <v>17530</v>
      </c>
      <c r="L21" s="315">
        <f>SUM(L18:L20)</f>
        <v>17972</v>
      </c>
      <c r="M21" s="315">
        <f>SUM(M18:M20)+34</f>
        <v>17033</v>
      </c>
      <c r="N21" s="790">
        <f>SUM(N18:N20)+116</f>
        <v>17129</v>
      </c>
    </row>
    <row r="22" spans="3:19" ht="15.75" customHeight="1">
      <c r="C22" s="1571" t="s">
        <v>319</v>
      </c>
      <c r="D22" s="1571"/>
      <c r="E22" s="1571"/>
      <c r="F22" s="324" t="s">
        <v>741</v>
      </c>
      <c r="G22" s="301">
        <v>2587</v>
      </c>
      <c r="H22" s="301">
        <v>2305</v>
      </c>
      <c r="I22" s="301">
        <v>2134</v>
      </c>
      <c r="J22" s="301">
        <v>1833</v>
      </c>
      <c r="K22" s="301">
        <v>1526</v>
      </c>
      <c r="L22" s="301">
        <v>1255</v>
      </c>
      <c r="M22" s="301">
        <v>1118</v>
      </c>
      <c r="N22" s="788">
        <v>1030</v>
      </c>
    </row>
    <row r="23" spans="3:19" ht="15.75" customHeight="1">
      <c r="C23" s="1571"/>
      <c r="D23" s="1571"/>
      <c r="E23" s="1571"/>
      <c r="F23" s="324" t="s">
        <v>732</v>
      </c>
      <c r="G23" s="301">
        <v>8960</v>
      </c>
      <c r="H23" s="301">
        <v>9168</v>
      </c>
      <c r="I23" s="301">
        <v>9126</v>
      </c>
      <c r="J23" s="301">
        <v>8802</v>
      </c>
      <c r="K23" s="301">
        <v>8152</v>
      </c>
      <c r="L23" s="301">
        <v>7285</v>
      </c>
      <c r="M23" s="301">
        <v>6553</v>
      </c>
      <c r="N23" s="788">
        <v>6030</v>
      </c>
    </row>
    <row r="24" spans="3:19" ht="15.75" customHeight="1">
      <c r="C24" s="1571"/>
      <c r="D24" s="1571"/>
      <c r="E24" s="1571"/>
      <c r="F24" s="324" t="s">
        <v>733</v>
      </c>
      <c r="G24" s="301">
        <v>1357</v>
      </c>
      <c r="H24" s="301">
        <v>1624</v>
      </c>
      <c r="I24" s="301">
        <v>2005</v>
      </c>
      <c r="J24" s="301">
        <v>2351</v>
      </c>
      <c r="K24" s="301">
        <v>2714</v>
      </c>
      <c r="L24" s="301">
        <v>3118</v>
      </c>
      <c r="M24" s="301">
        <v>3496</v>
      </c>
      <c r="N24" s="788">
        <v>3651</v>
      </c>
    </row>
    <row r="25" spans="3:19" ht="15.75" customHeight="1">
      <c r="C25" s="1735"/>
      <c r="D25" s="1735"/>
      <c r="E25" s="1735"/>
      <c r="F25" s="325" t="s">
        <v>743</v>
      </c>
      <c r="G25" s="315">
        <f>SUM(G22:G24)</f>
        <v>12904</v>
      </c>
      <c r="H25" s="315">
        <f>SUM(H22:H24)</f>
        <v>13097</v>
      </c>
      <c r="I25" s="315">
        <f>SUM(I22:I24)+5</f>
        <v>13270</v>
      </c>
      <c r="J25" s="315">
        <f>SUM(J22:J24)+1</f>
        <v>12987</v>
      </c>
      <c r="K25" s="315">
        <f>SUM(K22:K24)+7</f>
        <v>12399</v>
      </c>
      <c r="L25" s="315">
        <f>SUM(L22:L24)+18</f>
        <v>11676</v>
      </c>
      <c r="M25" s="315">
        <f>SUM(M22:M24)+4</f>
        <v>11171</v>
      </c>
      <c r="N25" s="790">
        <f>SUM(N22:N24)+125</f>
        <v>10836</v>
      </c>
    </row>
    <row r="26" spans="3:19" ht="15.75" customHeight="1">
      <c r="C26" s="1571" t="s">
        <v>738</v>
      </c>
      <c r="D26" s="1571"/>
      <c r="E26" s="1571"/>
      <c r="F26" s="324" t="s">
        <v>741</v>
      </c>
      <c r="G26" s="301">
        <v>2892</v>
      </c>
      <c r="H26" s="301">
        <v>2664</v>
      </c>
      <c r="I26" s="301">
        <v>2356</v>
      </c>
      <c r="J26" s="301">
        <v>1875</v>
      </c>
      <c r="K26" s="301">
        <v>1503</v>
      </c>
      <c r="L26" s="301">
        <v>1202</v>
      </c>
      <c r="M26" s="301">
        <v>1032</v>
      </c>
      <c r="N26" s="788">
        <v>821</v>
      </c>
    </row>
    <row r="27" spans="3:19" ht="15.75" customHeight="1">
      <c r="C27" s="1571"/>
      <c r="D27" s="1571"/>
      <c r="E27" s="1571"/>
      <c r="F27" s="324" t="s">
        <v>732</v>
      </c>
      <c r="G27" s="301">
        <v>9377</v>
      </c>
      <c r="H27" s="301">
        <v>9528</v>
      </c>
      <c r="I27" s="301">
        <v>9466</v>
      </c>
      <c r="J27" s="301">
        <v>8820</v>
      </c>
      <c r="K27" s="301">
        <v>8021</v>
      </c>
      <c r="L27" s="301">
        <v>7237</v>
      </c>
      <c r="M27" s="301">
        <v>5965</v>
      </c>
      <c r="N27" s="788">
        <v>5039</v>
      </c>
    </row>
    <row r="28" spans="3:19" ht="15.75" customHeight="1">
      <c r="C28" s="1571"/>
      <c r="D28" s="1571"/>
      <c r="E28" s="1571"/>
      <c r="F28" s="324" t="s">
        <v>733</v>
      </c>
      <c r="G28" s="301">
        <v>1813</v>
      </c>
      <c r="H28" s="301">
        <v>2150</v>
      </c>
      <c r="I28" s="301">
        <v>2518</v>
      </c>
      <c r="J28" s="301">
        <v>2908</v>
      </c>
      <c r="K28" s="301">
        <v>3128</v>
      </c>
      <c r="L28" s="301">
        <v>3325</v>
      </c>
      <c r="M28" s="301">
        <v>3727</v>
      </c>
      <c r="N28" s="788">
        <v>3873</v>
      </c>
    </row>
    <row r="29" spans="3:19" ht="15.75" customHeight="1">
      <c r="C29" s="1735"/>
      <c r="D29" s="1735"/>
      <c r="E29" s="1735"/>
      <c r="F29" s="325" t="s">
        <v>743</v>
      </c>
      <c r="G29" s="315">
        <f>SUM(G26:G28)</f>
        <v>14082</v>
      </c>
      <c r="H29" s="315">
        <f>SUM(H26:H28)</f>
        <v>14342</v>
      </c>
      <c r="I29" s="315">
        <f>SUM(I26:I28)</f>
        <v>14340</v>
      </c>
      <c r="J29" s="315">
        <f>SUM(J26:J28)+2</f>
        <v>13605</v>
      </c>
      <c r="K29" s="315">
        <f>SUM(K26:K28)+3</f>
        <v>12655</v>
      </c>
      <c r="L29" s="315">
        <f>SUM(L26:L28)</f>
        <v>11764</v>
      </c>
      <c r="M29" s="315">
        <f>SUM(M26:M28)</f>
        <v>10724</v>
      </c>
      <c r="N29" s="790">
        <f>SUM(N26:N28)+28</f>
        <v>9761</v>
      </c>
    </row>
    <row r="30" spans="3:19" ht="15.75" customHeight="1">
      <c r="C30" s="1736" t="s">
        <v>737</v>
      </c>
      <c r="D30" s="1736"/>
      <c r="E30" s="1736"/>
      <c r="F30" s="815" t="s">
        <v>741</v>
      </c>
      <c r="G30" s="813">
        <v>2634</v>
      </c>
      <c r="H30" s="813">
        <v>2175</v>
      </c>
      <c r="I30" s="813">
        <v>1962</v>
      </c>
      <c r="J30" s="813">
        <v>2027</v>
      </c>
      <c r="K30" s="813">
        <v>2393</v>
      </c>
      <c r="L30" s="813">
        <v>2629</v>
      </c>
      <c r="M30" s="813">
        <v>2595</v>
      </c>
      <c r="N30" s="814">
        <v>2709</v>
      </c>
    </row>
    <row r="31" spans="3:19" ht="15.75" customHeight="1">
      <c r="C31" s="1736"/>
      <c r="D31" s="1736"/>
      <c r="E31" s="1736"/>
      <c r="F31" s="815" t="s">
        <v>732</v>
      </c>
      <c r="G31" s="813">
        <v>7578</v>
      </c>
      <c r="H31" s="813">
        <v>8476</v>
      </c>
      <c r="I31" s="813">
        <v>9082</v>
      </c>
      <c r="J31" s="813">
        <v>9241</v>
      </c>
      <c r="K31" s="813">
        <v>9920</v>
      </c>
      <c r="L31" s="813">
        <v>10217</v>
      </c>
      <c r="M31" s="813">
        <v>10125</v>
      </c>
      <c r="N31" s="814">
        <v>10804</v>
      </c>
    </row>
    <row r="32" spans="3:19" ht="15.75" customHeight="1">
      <c r="C32" s="1736"/>
      <c r="D32" s="1736"/>
      <c r="E32" s="1736"/>
      <c r="F32" s="815" t="s">
        <v>733</v>
      </c>
      <c r="G32" s="813">
        <v>1015</v>
      </c>
      <c r="H32" s="813">
        <v>1290</v>
      </c>
      <c r="I32" s="813">
        <v>1654</v>
      </c>
      <c r="J32" s="813">
        <v>2128</v>
      </c>
      <c r="K32" s="813">
        <v>2807</v>
      </c>
      <c r="L32" s="813">
        <v>3518</v>
      </c>
      <c r="M32" s="813">
        <v>4259</v>
      </c>
      <c r="N32" s="807">
        <v>4768</v>
      </c>
      <c r="O32" s="348"/>
      <c r="P32" s="352"/>
      <c r="Q32" s="352"/>
      <c r="R32" s="352"/>
      <c r="S32" s="352"/>
    </row>
    <row r="33" spans="1:23" ht="15.75" customHeight="1">
      <c r="C33" s="1737"/>
      <c r="D33" s="1737"/>
      <c r="E33" s="1737"/>
      <c r="F33" s="816" t="s">
        <v>743</v>
      </c>
      <c r="G33" s="817">
        <f>SUM(G30:G32)</f>
        <v>11227</v>
      </c>
      <c r="H33" s="817">
        <f>SUM(H30:H32)</f>
        <v>11941</v>
      </c>
      <c r="I33" s="817">
        <f>SUM(I30:I32)</f>
        <v>12698</v>
      </c>
      <c r="J33" s="817">
        <f>SUM(J30:J32)</f>
        <v>13396</v>
      </c>
      <c r="K33" s="817">
        <f>SUM(K30:K32)+3</f>
        <v>15123</v>
      </c>
      <c r="L33" s="817">
        <f>SUM(L30:L32)+5</f>
        <v>16369</v>
      </c>
      <c r="M33" s="817">
        <f>SUM(M30:M32)+34</f>
        <v>17013</v>
      </c>
      <c r="N33" s="818">
        <f>SUM(N30:N32)+48</f>
        <v>18329</v>
      </c>
    </row>
    <row r="34" spans="1:23" ht="15.75" customHeight="1">
      <c r="C34" s="1571" t="s">
        <v>739</v>
      </c>
      <c r="D34" s="1571"/>
      <c r="E34" s="1571"/>
      <c r="F34" s="324" t="s">
        <v>741</v>
      </c>
      <c r="G34" s="301">
        <v>3333</v>
      </c>
      <c r="H34" s="301">
        <v>2773</v>
      </c>
      <c r="I34" s="301">
        <v>2263</v>
      </c>
      <c r="J34" s="301">
        <v>1768</v>
      </c>
      <c r="K34" s="301">
        <v>1356</v>
      </c>
      <c r="L34" s="301">
        <v>1131</v>
      </c>
      <c r="M34" s="301">
        <v>896</v>
      </c>
      <c r="N34" s="788">
        <v>683</v>
      </c>
    </row>
    <row r="35" spans="1:23" s="16" customFormat="1" ht="15.75" customHeight="1">
      <c r="A35" s="2"/>
      <c r="B35" s="2"/>
      <c r="C35" s="1571"/>
      <c r="D35" s="1571"/>
      <c r="E35" s="1571"/>
      <c r="F35" s="324" t="s">
        <v>732</v>
      </c>
      <c r="G35" s="301">
        <v>14369</v>
      </c>
      <c r="H35" s="301">
        <v>14105</v>
      </c>
      <c r="I35" s="301">
        <v>13369</v>
      </c>
      <c r="J35" s="301">
        <v>10906</v>
      </c>
      <c r="K35" s="301">
        <v>9445</v>
      </c>
      <c r="L35" s="301">
        <v>8757</v>
      </c>
      <c r="M35" s="301">
        <v>6511</v>
      </c>
      <c r="N35" s="788">
        <v>5940</v>
      </c>
      <c r="O35" s="2"/>
    </row>
    <row r="36" spans="1:23" s="16" customFormat="1" ht="15.75" customHeight="1">
      <c r="A36" s="2"/>
      <c r="B36" s="2"/>
      <c r="C36" s="1571"/>
      <c r="D36" s="1571"/>
      <c r="E36" s="1571"/>
      <c r="F36" s="324" t="s">
        <v>733</v>
      </c>
      <c r="G36" s="301">
        <v>2090</v>
      </c>
      <c r="H36" s="301">
        <v>2485</v>
      </c>
      <c r="I36" s="301">
        <v>2779</v>
      </c>
      <c r="J36" s="301">
        <v>3150</v>
      </c>
      <c r="K36" s="301">
        <v>3405</v>
      </c>
      <c r="L36" s="301">
        <v>3828</v>
      </c>
      <c r="M36" s="301">
        <v>4125</v>
      </c>
      <c r="N36" s="788">
        <v>4120</v>
      </c>
      <c r="O36" s="2"/>
    </row>
    <row r="37" spans="1:23" s="16" customFormat="1" ht="15.75" customHeight="1">
      <c r="A37" s="2"/>
      <c r="B37" s="2"/>
      <c r="C37" s="1735"/>
      <c r="D37" s="1735"/>
      <c r="E37" s="1735"/>
      <c r="F37" s="325" t="s">
        <v>743</v>
      </c>
      <c r="G37" s="315">
        <f>SUM(G34:G36)</f>
        <v>19792</v>
      </c>
      <c r="H37" s="315">
        <f>SUM(H34:H36)+2</f>
        <v>19365</v>
      </c>
      <c r="I37" s="315">
        <f>SUM(I34:I36)</f>
        <v>18411</v>
      </c>
      <c r="J37" s="315">
        <f>SUM(J34:J36)+5</f>
        <v>15829</v>
      </c>
      <c r="K37" s="315">
        <f>SUM(K34:K36)</f>
        <v>14206</v>
      </c>
      <c r="L37" s="315">
        <f>SUM(L34:L36)+137</f>
        <v>13853</v>
      </c>
      <c r="M37" s="315">
        <f>SUM(M34:M36)+254</f>
        <v>11786</v>
      </c>
      <c r="N37" s="790">
        <f>SUM(N34:N36)+550</f>
        <v>11293</v>
      </c>
      <c r="O37" s="2"/>
    </row>
    <row r="38" spans="1:23" s="16" customFormat="1" ht="15.75" customHeight="1">
      <c r="A38" s="2"/>
      <c r="B38" s="2"/>
      <c r="C38" s="1571" t="s">
        <v>120</v>
      </c>
      <c r="D38" s="1571"/>
      <c r="E38" s="1571"/>
      <c r="F38" s="324" t="s">
        <v>741</v>
      </c>
      <c r="G38" s="301">
        <v>1787</v>
      </c>
      <c r="H38" s="301">
        <v>1452</v>
      </c>
      <c r="I38" s="301">
        <v>1319</v>
      </c>
      <c r="J38" s="301">
        <v>1118</v>
      </c>
      <c r="K38" s="301">
        <v>923</v>
      </c>
      <c r="L38" s="301">
        <v>733</v>
      </c>
      <c r="M38" s="301">
        <v>573</v>
      </c>
      <c r="N38" s="788">
        <v>446</v>
      </c>
      <c r="O38" s="2"/>
    </row>
    <row r="39" spans="1:23" s="16" customFormat="1" ht="15.75" customHeight="1">
      <c r="A39" s="2"/>
      <c r="B39" s="2"/>
      <c r="C39" s="1571"/>
      <c r="D39" s="1571"/>
      <c r="E39" s="1571"/>
      <c r="F39" s="324" t="s">
        <v>732</v>
      </c>
      <c r="G39" s="301">
        <v>6814</v>
      </c>
      <c r="H39" s="301">
        <v>6679</v>
      </c>
      <c r="I39" s="301">
        <v>6495</v>
      </c>
      <c r="J39" s="301">
        <v>5882</v>
      </c>
      <c r="K39" s="301">
        <v>5471</v>
      </c>
      <c r="L39" s="301">
        <v>4782</v>
      </c>
      <c r="M39" s="301">
        <v>3919</v>
      </c>
      <c r="N39" s="788">
        <v>3344</v>
      </c>
      <c r="O39" s="2"/>
    </row>
    <row r="40" spans="1:23" s="16" customFormat="1" ht="15.75" customHeight="1">
      <c r="A40" s="2"/>
      <c r="B40" s="2"/>
      <c r="C40" s="1571"/>
      <c r="D40" s="1571"/>
      <c r="E40" s="1571"/>
      <c r="F40" s="324" t="s">
        <v>733</v>
      </c>
      <c r="G40" s="301">
        <v>1233</v>
      </c>
      <c r="H40" s="301">
        <v>1452</v>
      </c>
      <c r="I40" s="301">
        <v>1790</v>
      </c>
      <c r="J40" s="301">
        <v>2067</v>
      </c>
      <c r="K40" s="301">
        <v>2320</v>
      </c>
      <c r="L40" s="301">
        <v>2697</v>
      </c>
      <c r="M40" s="301">
        <v>2840</v>
      </c>
      <c r="N40" s="788">
        <v>2923</v>
      </c>
      <c r="O40" s="2"/>
    </row>
    <row r="41" spans="1:23" s="16" customFormat="1" ht="15.75" customHeight="1">
      <c r="A41" s="2"/>
      <c r="B41" s="2"/>
      <c r="C41" s="1735"/>
      <c r="D41" s="1735"/>
      <c r="E41" s="1735"/>
      <c r="F41" s="325" t="s">
        <v>743</v>
      </c>
      <c r="G41" s="315">
        <f>SUM(G38:G40)</f>
        <v>9834</v>
      </c>
      <c r="H41" s="315">
        <f>SUM(H38:H40)+5</f>
        <v>9588</v>
      </c>
      <c r="I41" s="315">
        <f>SUM(I38:I40)+2</f>
        <v>9606</v>
      </c>
      <c r="J41" s="315">
        <f>SUM(J38:J40)+8</f>
        <v>9075</v>
      </c>
      <c r="K41" s="315">
        <f>SUM(K38:K40)</f>
        <v>8714</v>
      </c>
      <c r="L41" s="315">
        <f>SUM(L38:L40)</f>
        <v>8212</v>
      </c>
      <c r="M41" s="315">
        <f>SUM(M38:M40)+1</f>
        <v>7333</v>
      </c>
      <c r="N41" s="790">
        <f>SUM(N38:N40)+9</f>
        <v>6722</v>
      </c>
      <c r="O41" s="2"/>
    </row>
    <row r="42" spans="1:23" s="16" customFormat="1" ht="15.75" customHeight="1">
      <c r="A42" s="2"/>
      <c r="B42" s="2"/>
      <c r="C42" s="1571" t="s">
        <v>740</v>
      </c>
      <c r="D42" s="1571"/>
      <c r="E42" s="1571"/>
      <c r="F42" s="324" t="s">
        <v>741</v>
      </c>
      <c r="G42" s="308">
        <v>4727</v>
      </c>
      <c r="H42" s="308">
        <v>4171</v>
      </c>
      <c r="I42" s="308">
        <v>3882</v>
      </c>
      <c r="J42" s="308">
        <v>3627</v>
      </c>
      <c r="K42" s="308">
        <v>3270</v>
      </c>
      <c r="L42" s="308">
        <v>2846</v>
      </c>
      <c r="M42" s="308">
        <v>2271</v>
      </c>
      <c r="N42" s="791">
        <v>1749</v>
      </c>
      <c r="O42" s="2"/>
    </row>
    <row r="43" spans="1:23" s="16" customFormat="1" ht="15.75" customHeight="1">
      <c r="A43" s="2"/>
      <c r="B43" s="2"/>
      <c r="C43" s="1571"/>
      <c r="D43" s="1571"/>
      <c r="E43" s="1571"/>
      <c r="F43" s="324" t="s">
        <v>732</v>
      </c>
      <c r="G43" s="301">
        <v>17879</v>
      </c>
      <c r="H43" s="301">
        <v>19123</v>
      </c>
      <c r="I43" s="301">
        <v>19084</v>
      </c>
      <c r="J43" s="301">
        <v>17838</v>
      </c>
      <c r="K43" s="301">
        <v>16719</v>
      </c>
      <c r="L43" s="301">
        <v>15256</v>
      </c>
      <c r="M43" s="301">
        <v>12859</v>
      </c>
      <c r="N43" s="788">
        <v>11477</v>
      </c>
      <c r="O43" s="2"/>
    </row>
    <row r="44" spans="1:23" s="16" customFormat="1" ht="15.75" customHeight="1">
      <c r="A44" s="2"/>
      <c r="B44" s="2"/>
      <c r="C44" s="1571"/>
      <c r="D44" s="1571"/>
      <c r="E44" s="1571"/>
      <c r="F44" s="324" t="s">
        <v>733</v>
      </c>
      <c r="G44" s="301">
        <v>3411</v>
      </c>
      <c r="H44" s="301">
        <v>4423</v>
      </c>
      <c r="I44" s="301">
        <v>5423</v>
      </c>
      <c r="J44" s="301">
        <v>6249</v>
      </c>
      <c r="K44" s="301">
        <v>7437</v>
      </c>
      <c r="L44" s="301">
        <v>8722</v>
      </c>
      <c r="M44" s="301">
        <v>9768</v>
      </c>
      <c r="N44" s="788">
        <v>9961</v>
      </c>
      <c r="O44" s="2"/>
    </row>
    <row r="45" spans="1:23" s="16" customFormat="1" ht="15.75" customHeight="1">
      <c r="A45" s="2"/>
      <c r="B45" s="2"/>
      <c r="C45" s="1735"/>
      <c r="D45" s="1735"/>
      <c r="E45" s="1735"/>
      <c r="F45" s="325" t="s">
        <v>743</v>
      </c>
      <c r="G45" s="315">
        <f>SUM(G42:G44)+10</f>
        <v>26027</v>
      </c>
      <c r="H45" s="315">
        <f>SUM(H42:H44)</f>
        <v>27717</v>
      </c>
      <c r="I45" s="315">
        <f>SUM(I42:I44)</f>
        <v>28389</v>
      </c>
      <c r="J45" s="315">
        <f>SUM(J42:J44)+7</f>
        <v>27721</v>
      </c>
      <c r="K45" s="315">
        <f>SUM(K42:K44)</f>
        <v>27426</v>
      </c>
      <c r="L45" s="315">
        <f>SUM(L42:L44)+24</f>
        <v>26848</v>
      </c>
      <c r="M45" s="315">
        <f>SUM(M42:M44)+128</f>
        <v>25026</v>
      </c>
      <c r="N45" s="790">
        <f>SUM(N42:N44)+239</f>
        <v>23426</v>
      </c>
      <c r="O45" s="2"/>
    </row>
    <row r="46" spans="1:23" s="16" customFormat="1" ht="15.75" customHeight="1">
      <c r="A46" s="2"/>
      <c r="B46" s="2"/>
      <c r="C46" s="1733" t="s">
        <v>138</v>
      </c>
      <c r="D46" s="1733"/>
      <c r="E46" s="1733"/>
      <c r="F46" s="326" t="s">
        <v>741</v>
      </c>
      <c r="G46" s="323">
        <f t="shared" ref="G46:N46" si="0">G42+G38+G34+G30+G26+G22+G18+G14+G10+G6</f>
        <v>72532</v>
      </c>
      <c r="H46" s="323">
        <f t="shared" si="0"/>
        <v>62208</v>
      </c>
      <c r="I46" s="323">
        <f t="shared" si="0"/>
        <v>55935</v>
      </c>
      <c r="J46" s="323">
        <f t="shared" si="0"/>
        <v>51850</v>
      </c>
      <c r="K46" s="323">
        <f t="shared" si="0"/>
        <v>48620</v>
      </c>
      <c r="L46" s="323">
        <f t="shared" si="0"/>
        <v>45377</v>
      </c>
      <c r="M46" s="323">
        <f t="shared" si="0"/>
        <v>40200</v>
      </c>
      <c r="N46" s="805">
        <f t="shared" si="0"/>
        <v>35472</v>
      </c>
      <c r="O46" s="8"/>
      <c r="P46" s="20"/>
      <c r="Q46" s="20"/>
      <c r="R46" s="20"/>
      <c r="S46" s="20"/>
      <c r="T46" s="20"/>
      <c r="U46" s="20"/>
      <c r="V46" s="20"/>
      <c r="W46" s="20"/>
    </row>
    <row r="47" spans="1:23" s="16" customFormat="1" ht="15.75" customHeight="1">
      <c r="A47" s="2"/>
      <c r="B47" s="2"/>
      <c r="C47" s="1571"/>
      <c r="D47" s="1571"/>
      <c r="E47" s="1571"/>
      <c r="F47" s="324" t="s">
        <v>732</v>
      </c>
      <c r="G47" s="301">
        <f t="shared" ref="G47:N47" si="1">G43+G39+G35+G31+G27+G23+G19+G15+G11+G7</f>
        <v>237615</v>
      </c>
      <c r="H47" s="301">
        <f t="shared" si="1"/>
        <v>252158</v>
      </c>
      <c r="I47" s="301">
        <f t="shared" si="1"/>
        <v>257587</v>
      </c>
      <c r="J47" s="301">
        <f t="shared" si="1"/>
        <v>248609</v>
      </c>
      <c r="K47" s="301">
        <f t="shared" si="1"/>
        <v>237475</v>
      </c>
      <c r="L47" s="301">
        <f t="shared" si="1"/>
        <v>224435</v>
      </c>
      <c r="M47" s="301">
        <f t="shared" si="1"/>
        <v>203108</v>
      </c>
      <c r="N47" s="788">
        <f t="shared" si="1"/>
        <v>188365</v>
      </c>
      <c r="O47" s="8"/>
      <c r="P47" s="20"/>
      <c r="Q47" s="20"/>
      <c r="R47" s="20"/>
      <c r="S47" s="20"/>
      <c r="T47" s="20"/>
      <c r="U47" s="20"/>
      <c r="V47" s="20"/>
      <c r="W47" s="20"/>
    </row>
    <row r="48" spans="1:23" s="16" customFormat="1" ht="15.75" customHeight="1">
      <c r="A48" s="2"/>
      <c r="B48" s="2"/>
      <c r="C48" s="1571"/>
      <c r="D48" s="1571"/>
      <c r="E48" s="1571"/>
      <c r="F48" s="324" t="s">
        <v>733</v>
      </c>
      <c r="G48" s="301">
        <f t="shared" ref="G48:N48" si="2">G44+G40+G36+G32+G28+G24+G20+G16+G12+G8</f>
        <v>34730</v>
      </c>
      <c r="H48" s="301">
        <f t="shared" si="2"/>
        <v>42636</v>
      </c>
      <c r="I48" s="301">
        <f t="shared" si="2"/>
        <v>52070</v>
      </c>
      <c r="J48" s="301">
        <f t="shared" si="2"/>
        <v>63154</v>
      </c>
      <c r="K48" s="301">
        <f t="shared" si="2"/>
        <v>74856</v>
      </c>
      <c r="L48" s="301">
        <f t="shared" si="2"/>
        <v>88319</v>
      </c>
      <c r="M48" s="301">
        <f t="shared" si="2"/>
        <v>102097</v>
      </c>
      <c r="N48" s="788">
        <f t="shared" si="2"/>
        <v>107590</v>
      </c>
      <c r="O48" s="8"/>
      <c r="P48" s="20"/>
      <c r="Q48" s="20"/>
      <c r="R48" s="20"/>
      <c r="S48" s="20"/>
      <c r="T48" s="20"/>
      <c r="U48" s="20"/>
      <c r="V48" s="20"/>
      <c r="W48" s="20"/>
    </row>
    <row r="49" spans="1:23" s="16" customFormat="1" ht="15.75" customHeight="1" thickBot="1">
      <c r="A49" s="2"/>
      <c r="B49" s="2"/>
      <c r="C49" s="1560"/>
      <c r="D49" s="1560"/>
      <c r="E49" s="1560"/>
      <c r="F49" s="327" t="s">
        <v>743</v>
      </c>
      <c r="G49" s="304">
        <f>+G9+G13+G17+G21+G25+G29+G33+G37+G41+G45</f>
        <v>344887</v>
      </c>
      <c r="H49" s="304">
        <f t="shared" ref="H49:N49" si="3">+H9+H13+H17+H21+H25+H29+H33+H37+H41+H45</f>
        <v>357016</v>
      </c>
      <c r="I49" s="304">
        <f t="shared" si="3"/>
        <v>366410</v>
      </c>
      <c r="J49" s="304">
        <f t="shared" si="3"/>
        <v>363746</v>
      </c>
      <c r="K49" s="304">
        <f t="shared" si="3"/>
        <v>361101</v>
      </c>
      <c r="L49" s="304">
        <f t="shared" si="3"/>
        <v>359051</v>
      </c>
      <c r="M49" s="304">
        <f t="shared" si="3"/>
        <v>347157</v>
      </c>
      <c r="N49" s="787">
        <f t="shared" si="3"/>
        <v>336493</v>
      </c>
      <c r="O49" s="8"/>
      <c r="P49" s="20"/>
      <c r="Q49" s="20"/>
      <c r="R49" s="20"/>
      <c r="S49" s="20"/>
      <c r="T49" s="296"/>
      <c r="U49" s="296"/>
      <c r="V49" s="296"/>
      <c r="W49" s="296"/>
    </row>
    <row r="50" spans="1:23" s="16" customFormat="1" ht="15.75" customHeight="1" thickTop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2" t="s">
        <v>355</v>
      </c>
      <c r="O50" s="8"/>
      <c r="P50" s="20"/>
      <c r="Q50" s="20"/>
      <c r="R50" s="20"/>
      <c r="S50" s="20"/>
      <c r="T50" s="20"/>
      <c r="U50" s="20"/>
      <c r="V50" s="20"/>
      <c r="W50" s="20"/>
    </row>
    <row r="51" spans="1:23" s="16" customFormat="1" ht="15.75" customHeight="1">
      <c r="A51" s="2"/>
      <c r="B51" s="2"/>
      <c r="C51" s="50" t="s">
        <v>897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8"/>
      <c r="P51" s="20"/>
      <c r="Q51" s="20"/>
      <c r="R51" s="20"/>
      <c r="S51" s="20"/>
      <c r="T51" s="20"/>
      <c r="U51" s="20"/>
      <c r="V51" s="20"/>
      <c r="W51" s="20"/>
    </row>
    <row r="52" spans="1:23" s="16" customFormat="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8"/>
      <c r="P52" s="20"/>
      <c r="Q52" s="20"/>
      <c r="R52" s="20"/>
      <c r="S52" s="20"/>
      <c r="T52" s="20"/>
      <c r="U52" s="20"/>
      <c r="V52" s="20"/>
      <c r="W52" s="20"/>
    </row>
  </sheetData>
  <mergeCells count="14">
    <mergeCell ref="C2:N2"/>
    <mergeCell ref="C46:E49"/>
    <mergeCell ref="C4:F4"/>
    <mergeCell ref="C6:E9"/>
    <mergeCell ref="C10:E13"/>
    <mergeCell ref="C14:E17"/>
    <mergeCell ref="C18:E21"/>
    <mergeCell ref="C22:E25"/>
    <mergeCell ref="C26:E29"/>
    <mergeCell ref="C34:E37"/>
    <mergeCell ref="C38:E41"/>
    <mergeCell ref="C42:E45"/>
    <mergeCell ref="C30:E33"/>
    <mergeCell ref="C5:E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5" orientation="portrait" useFirstPageNumber="1" r:id="rId1"/>
  <headerFooter>
    <oddFooter>&amp;C&amp;"HGPｺﾞｼｯｸM,ﾒﾃﾞｨｳﾑ"&amp;10&amp;P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H50"/>
  <sheetViews>
    <sheetView zoomScaleNormal="100" workbookViewId="0">
      <selection activeCell="Q32" sqref="Q32"/>
    </sheetView>
  </sheetViews>
  <sheetFormatPr defaultColWidth="2.625" defaultRowHeight="12"/>
  <cols>
    <col min="1" max="11" width="2.625" style="2"/>
    <col min="12" max="12" width="11.125" style="37" customWidth="1"/>
    <col min="13" max="13" width="8.875" style="100" customWidth="1"/>
    <col min="14" max="14" width="8.875" style="37" customWidth="1"/>
    <col min="15" max="15" width="8.875" style="100" customWidth="1"/>
    <col min="16" max="16" width="8.875" style="37" customWidth="1"/>
    <col min="17" max="17" width="8.875" style="101" customWidth="1"/>
    <col min="18" max="16384" width="2.625" style="2"/>
  </cols>
  <sheetData>
    <row r="1" spans="2:24" s="5" customFormat="1" ht="15.75" customHeight="1">
      <c r="B1" s="1744">
        <v>3</v>
      </c>
      <c r="C1" s="1744"/>
      <c r="D1" s="6" t="s">
        <v>407</v>
      </c>
      <c r="E1" s="6"/>
      <c r="F1" s="6"/>
      <c r="G1" s="6"/>
      <c r="H1" s="6"/>
      <c r="I1" s="6"/>
      <c r="J1" s="6"/>
      <c r="K1" s="6"/>
      <c r="L1" s="77"/>
      <c r="M1" s="78"/>
      <c r="N1" s="77"/>
      <c r="O1" s="78"/>
      <c r="P1" s="77"/>
      <c r="Q1" s="79"/>
    </row>
    <row r="2" spans="2:24" s="11" customFormat="1" ht="15.75" customHeight="1">
      <c r="B2" s="9"/>
      <c r="C2" s="1609" t="s">
        <v>983</v>
      </c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</row>
    <row r="3" spans="2:24" s="11" customFormat="1" ht="15.75" customHeight="1" thickBot="1">
      <c r="B3" s="9"/>
      <c r="C3" s="13"/>
      <c r="D3" s="13"/>
      <c r="E3" s="13"/>
      <c r="F3" s="13"/>
      <c r="G3" s="13"/>
      <c r="H3" s="13"/>
      <c r="I3" s="13"/>
      <c r="J3" s="13"/>
      <c r="K3" s="13"/>
      <c r="L3" s="80"/>
      <c r="M3" s="81"/>
      <c r="N3" s="80"/>
      <c r="O3" s="81"/>
      <c r="P3" s="80"/>
      <c r="Q3" s="82" t="s">
        <v>808</v>
      </c>
    </row>
    <row r="4" spans="2:24" ht="15.75" customHeight="1" thickTop="1">
      <c r="C4" s="1597" t="s">
        <v>408</v>
      </c>
      <c r="D4" s="1597"/>
      <c r="E4" s="1597"/>
      <c r="F4" s="1597"/>
      <c r="G4" s="1597"/>
      <c r="H4" s="1597"/>
      <c r="I4" s="1597"/>
      <c r="J4" s="1597"/>
      <c r="K4" s="1598"/>
      <c r="L4" s="1745" t="s">
        <v>149</v>
      </c>
      <c r="M4" s="1746"/>
      <c r="N4" s="1745" t="s">
        <v>150</v>
      </c>
      <c r="O4" s="1747"/>
      <c r="P4" s="1748" t="s">
        <v>409</v>
      </c>
      <c r="Q4" s="1749"/>
    </row>
    <row r="5" spans="2:24" ht="15.75" customHeight="1">
      <c r="C5" s="1601"/>
      <c r="D5" s="1601"/>
      <c r="E5" s="1601"/>
      <c r="F5" s="1601"/>
      <c r="G5" s="1601"/>
      <c r="H5" s="1601"/>
      <c r="I5" s="1601"/>
      <c r="J5" s="1601"/>
      <c r="K5" s="1711"/>
      <c r="L5" s="83" t="s">
        <v>410</v>
      </c>
      <c r="M5" s="84" t="s">
        <v>146</v>
      </c>
      <c r="N5" s="83" t="s">
        <v>410</v>
      </c>
      <c r="O5" s="85" t="s">
        <v>146</v>
      </c>
      <c r="P5" s="86" t="s">
        <v>410</v>
      </c>
      <c r="Q5" s="87" t="s">
        <v>146</v>
      </c>
    </row>
    <row r="6" spans="2:24" s="73" customFormat="1" ht="15.75" customHeight="1">
      <c r="C6" s="1594"/>
      <c r="D6" s="1594"/>
      <c r="E6" s="1594"/>
      <c r="F6" s="1594"/>
      <c r="G6" s="1594"/>
      <c r="H6" s="1594"/>
      <c r="I6" s="1594"/>
      <c r="J6" s="1594"/>
      <c r="K6" s="1596"/>
      <c r="L6" s="88" t="s">
        <v>39</v>
      </c>
      <c r="M6" s="89" t="s">
        <v>411</v>
      </c>
      <c r="N6" s="88" t="s">
        <v>39</v>
      </c>
      <c r="O6" s="90" t="s">
        <v>411</v>
      </c>
      <c r="P6" s="91" t="s">
        <v>39</v>
      </c>
      <c r="Q6" s="89" t="s">
        <v>411</v>
      </c>
    </row>
    <row r="7" spans="2:24" s="52" customFormat="1" ht="15.75" customHeight="1">
      <c r="C7" s="1740" t="s">
        <v>412</v>
      </c>
      <c r="D7" s="1740"/>
      <c r="E7" s="1740"/>
      <c r="F7" s="1740"/>
      <c r="G7" s="1740"/>
      <c r="H7" s="1740"/>
      <c r="I7" s="1740"/>
      <c r="J7" s="1740"/>
      <c r="K7" s="1741"/>
      <c r="L7" s="92">
        <f>SUM(L12:L13)</f>
        <v>1962762</v>
      </c>
      <c r="M7" s="261">
        <f>+L7/(57643225-1741652)*100</f>
        <v>3.5111033458754375</v>
      </c>
      <c r="N7" s="92">
        <f>SUM(N12:N13)</f>
        <v>31897</v>
      </c>
      <c r="O7" s="264">
        <f>+N7/(4153054-134550)*100</f>
        <v>0.79375309816787543</v>
      </c>
      <c r="P7" s="93">
        <f>SUM(P12:P13)</f>
        <v>188</v>
      </c>
      <c r="Q7" s="261">
        <f>+P7/(9071-161)*100</f>
        <v>2.109988776655443</v>
      </c>
      <c r="T7"/>
      <c r="U7"/>
      <c r="V7"/>
    </row>
    <row r="8" spans="2:24" s="52" customFormat="1" ht="15.75" customHeight="1">
      <c r="C8" s="1740" t="s">
        <v>413</v>
      </c>
      <c r="D8" s="1740"/>
      <c r="E8" s="1740"/>
      <c r="F8" s="1740"/>
      <c r="G8" s="1740"/>
      <c r="H8" s="1740"/>
      <c r="I8" s="1740"/>
      <c r="J8" s="1740"/>
      <c r="K8" s="1741"/>
      <c r="L8" s="92">
        <f>SUM(L14:L16)</f>
        <v>13259479</v>
      </c>
      <c r="M8" s="261">
        <f>+L8/(57643225-1741652)*100</f>
        <v>23.719330760155891</v>
      </c>
      <c r="N8" s="92">
        <f>SUM(N14:N16)</f>
        <v>811104</v>
      </c>
      <c r="O8" s="264">
        <f>+N8/(4153054-134550)*100</f>
        <v>20.184227762371272</v>
      </c>
      <c r="P8" s="93">
        <f>SUM(P14:P16)</f>
        <v>2450</v>
      </c>
      <c r="Q8" s="261">
        <f>+P8/(9071-161)*100</f>
        <v>27.497194163860833</v>
      </c>
      <c r="T8"/>
      <c r="U8"/>
      <c r="V8"/>
    </row>
    <row r="9" spans="2:24" s="52" customFormat="1" ht="15.75" customHeight="1">
      <c r="C9" s="1740" t="s">
        <v>414</v>
      </c>
      <c r="D9" s="1740"/>
      <c r="E9" s="1740"/>
      <c r="F9" s="1740"/>
      <c r="G9" s="1740"/>
      <c r="H9" s="1740"/>
      <c r="I9" s="1740"/>
      <c r="J9" s="1740"/>
      <c r="K9" s="1741"/>
      <c r="L9" s="92">
        <f>SUM(L17:L30)</f>
        <v>40679332</v>
      </c>
      <c r="M9" s="261">
        <f>+L9/(57643225-1741652)*100</f>
        <v>72.769565893968675</v>
      </c>
      <c r="N9" s="92">
        <f>SUM(N17:N30)</f>
        <v>3175503</v>
      </c>
      <c r="O9" s="264">
        <f>+N9/(4153054-134550)*100</f>
        <v>79.022019139460852</v>
      </c>
      <c r="P9" s="93">
        <f>SUM(P17:P30)</f>
        <v>6272</v>
      </c>
      <c r="Q9" s="261">
        <f>+P9/(9071-161)*100</f>
        <v>70.392817059483718</v>
      </c>
      <c r="T9"/>
      <c r="U9"/>
      <c r="V9"/>
    </row>
    <row r="10" spans="2:24" s="52" customFormat="1" ht="15.75" customHeight="1">
      <c r="C10" s="67"/>
      <c r="D10" s="67"/>
      <c r="E10" s="67"/>
      <c r="F10" s="67"/>
      <c r="G10" s="67"/>
      <c r="H10" s="67"/>
      <c r="I10" s="67"/>
      <c r="J10" s="67"/>
      <c r="K10" s="94"/>
      <c r="L10" s="95"/>
      <c r="M10" s="262"/>
      <c r="N10" s="69"/>
      <c r="O10" s="256"/>
      <c r="P10" s="72"/>
      <c r="Q10" s="266"/>
    </row>
    <row r="11" spans="2:24" ht="15.75" customHeight="1">
      <c r="C11" s="1740" t="s">
        <v>415</v>
      </c>
      <c r="D11" s="1740"/>
      <c r="E11" s="1740"/>
      <c r="F11" s="1740"/>
      <c r="G11" s="1740"/>
      <c r="H11" s="1740"/>
      <c r="I11" s="1740"/>
      <c r="J11" s="1740"/>
      <c r="K11" s="1741"/>
      <c r="L11" s="92">
        <f>SUM(L12:L31)</f>
        <v>57643225</v>
      </c>
      <c r="M11" s="257">
        <f>+L11/L$11*100</f>
        <v>100</v>
      </c>
      <c r="N11" s="92">
        <f>SUM(N12:N31)</f>
        <v>4153054</v>
      </c>
      <c r="O11" s="256">
        <f>+N11/N$11*100</f>
        <v>100</v>
      </c>
      <c r="P11" s="93">
        <f>SUM(P12:P31)</f>
        <v>9071</v>
      </c>
      <c r="Q11" s="257">
        <f t="shared" ref="Q11:Q31" si="0">+P11/P$11*100</f>
        <v>100</v>
      </c>
    </row>
    <row r="12" spans="2:24" ht="15.75" customHeight="1">
      <c r="C12" s="1742" t="s">
        <v>416</v>
      </c>
      <c r="D12" s="1742"/>
      <c r="E12" s="1742"/>
      <c r="F12" s="1742"/>
      <c r="G12" s="1742"/>
      <c r="H12" s="1742"/>
      <c r="I12" s="1742"/>
      <c r="J12" s="1742"/>
      <c r="K12" s="1743"/>
      <c r="L12" s="769">
        <v>1830697</v>
      </c>
      <c r="M12" s="770">
        <f>+L12/L$11*100</f>
        <v>3.1759100917757466</v>
      </c>
      <c r="N12" s="769">
        <v>30684</v>
      </c>
      <c r="O12" s="771">
        <f>+N12/N$11*100</f>
        <v>0.73882978646557451</v>
      </c>
      <c r="P12" s="772">
        <v>188</v>
      </c>
      <c r="Q12" s="770">
        <f t="shared" si="0"/>
        <v>2.0725388601036272</v>
      </c>
    </row>
    <row r="13" spans="2:24" ht="15.75" customHeight="1">
      <c r="C13" s="1740" t="s">
        <v>417</v>
      </c>
      <c r="D13" s="1740"/>
      <c r="E13" s="1740"/>
      <c r="F13" s="1740"/>
      <c r="G13" s="1740"/>
      <c r="H13" s="1740"/>
      <c r="I13" s="1740"/>
      <c r="J13" s="1740"/>
      <c r="K13" s="1741"/>
      <c r="L13" s="92">
        <v>132065</v>
      </c>
      <c r="M13" s="261">
        <f t="shared" ref="M13:O31" si="1">+L13/L$11*100</f>
        <v>0.2291075837620119</v>
      </c>
      <c r="N13" s="92">
        <v>1213</v>
      </c>
      <c r="O13" s="264">
        <f t="shared" si="1"/>
        <v>2.920742181536768E-2</v>
      </c>
      <c r="P13" s="231">
        <v>0</v>
      </c>
      <c r="Q13" s="261">
        <f t="shared" si="0"/>
        <v>0</v>
      </c>
      <c r="V13"/>
      <c r="W13"/>
      <c r="X13"/>
    </row>
    <row r="14" spans="2:24" ht="15.75" customHeight="1">
      <c r="C14" s="1740" t="s">
        <v>1000</v>
      </c>
      <c r="D14" s="1740"/>
      <c r="E14" s="1740"/>
      <c r="F14" s="1740"/>
      <c r="G14" s="1740"/>
      <c r="H14" s="1740"/>
      <c r="I14" s="1740"/>
      <c r="J14" s="1740"/>
      <c r="K14" s="1741"/>
      <c r="L14" s="92">
        <v>18891</v>
      </c>
      <c r="M14" s="261">
        <f t="shared" si="1"/>
        <v>3.2772281564745896E-2</v>
      </c>
      <c r="N14" s="92">
        <v>557</v>
      </c>
      <c r="O14" s="264">
        <f t="shared" si="1"/>
        <v>1.3411816942423575E-2</v>
      </c>
      <c r="P14" s="93">
        <v>0</v>
      </c>
      <c r="Q14" s="261">
        <f t="shared" si="0"/>
        <v>0</v>
      </c>
      <c r="V14"/>
      <c r="W14"/>
      <c r="X14"/>
    </row>
    <row r="15" spans="2:24" ht="15.75" customHeight="1">
      <c r="C15" s="1740" t="s">
        <v>419</v>
      </c>
      <c r="D15" s="1740"/>
      <c r="E15" s="1740"/>
      <c r="F15" s="1740"/>
      <c r="G15" s="1740"/>
      <c r="H15" s="1740"/>
      <c r="I15" s="1740"/>
      <c r="J15" s="1740"/>
      <c r="K15" s="1741"/>
      <c r="L15" s="92">
        <v>4184052</v>
      </c>
      <c r="M15" s="261">
        <f t="shared" si="1"/>
        <v>7.2585321171742212</v>
      </c>
      <c r="N15" s="92">
        <v>271270</v>
      </c>
      <c r="O15" s="264">
        <f t="shared" si="1"/>
        <v>6.5318197162858942</v>
      </c>
      <c r="P15" s="93">
        <v>539</v>
      </c>
      <c r="Q15" s="261">
        <f t="shared" si="0"/>
        <v>5.9420130084885896</v>
      </c>
      <c r="V15"/>
      <c r="W15"/>
      <c r="X15"/>
    </row>
    <row r="16" spans="2:24" ht="15.75" customHeight="1">
      <c r="C16" s="1740" t="s">
        <v>420</v>
      </c>
      <c r="D16" s="1740"/>
      <c r="E16" s="1740"/>
      <c r="F16" s="1740"/>
      <c r="G16" s="1740"/>
      <c r="H16" s="1740"/>
      <c r="I16" s="1740"/>
      <c r="J16" s="1740"/>
      <c r="K16" s="1741"/>
      <c r="L16" s="92">
        <v>9056536</v>
      </c>
      <c r="M16" s="261">
        <f t="shared" si="1"/>
        <v>15.711362436782467</v>
      </c>
      <c r="N16" s="92">
        <v>539277</v>
      </c>
      <c r="O16" s="264">
        <f t="shared" si="1"/>
        <v>12.985070745528471</v>
      </c>
      <c r="P16" s="93">
        <v>1911</v>
      </c>
      <c r="Q16" s="261">
        <f t="shared" si="0"/>
        <v>21.06713703009591</v>
      </c>
    </row>
    <row r="17" spans="3:22" ht="15.75" customHeight="1">
      <c r="C17" s="1740" t="s">
        <v>421</v>
      </c>
      <c r="D17" s="1740"/>
      <c r="E17" s="1740"/>
      <c r="F17" s="1740"/>
      <c r="G17" s="1740"/>
      <c r="H17" s="1740"/>
      <c r="I17" s="1740"/>
      <c r="J17" s="1740"/>
      <c r="K17" s="1741"/>
      <c r="L17" s="92">
        <v>275595</v>
      </c>
      <c r="M17" s="261">
        <f t="shared" si="1"/>
        <v>0.4781047555892301</v>
      </c>
      <c r="N17" s="92">
        <v>15856</v>
      </c>
      <c r="O17" s="264">
        <f t="shared" si="1"/>
        <v>0.38179132753872208</v>
      </c>
      <c r="P17" s="93">
        <v>44</v>
      </c>
      <c r="Q17" s="261">
        <f t="shared" si="0"/>
        <v>0.48506228640723187</v>
      </c>
    </row>
    <row r="18" spans="3:22" ht="15.75" customHeight="1">
      <c r="C18" s="1740" t="s">
        <v>422</v>
      </c>
      <c r="D18" s="1740"/>
      <c r="E18" s="1740"/>
      <c r="F18" s="1740"/>
      <c r="G18" s="1740"/>
      <c r="H18" s="1740"/>
      <c r="I18" s="1740"/>
      <c r="J18" s="1740"/>
      <c r="K18" s="1741"/>
      <c r="L18" s="92">
        <v>1955619</v>
      </c>
      <c r="M18" s="261">
        <f t="shared" si="1"/>
        <v>3.3926259330563133</v>
      </c>
      <c r="N18" s="92">
        <v>291766</v>
      </c>
      <c r="O18" s="264">
        <f t="shared" si="1"/>
        <v>7.0253360539015386</v>
      </c>
      <c r="P18" s="93">
        <v>258</v>
      </c>
      <c r="Q18" s="261">
        <f t="shared" si="0"/>
        <v>2.8442288612060413</v>
      </c>
    </row>
    <row r="19" spans="3:22" ht="15.75" customHeight="1">
      <c r="C19" s="1740" t="s">
        <v>1002</v>
      </c>
      <c r="D19" s="1740"/>
      <c r="E19" s="1740"/>
      <c r="F19" s="1740"/>
      <c r="G19" s="1740"/>
      <c r="H19" s="1740"/>
      <c r="I19" s="1740"/>
      <c r="J19" s="1740"/>
      <c r="K19" s="1741"/>
      <c r="L19" s="92">
        <v>3117623</v>
      </c>
      <c r="M19" s="261">
        <f t="shared" si="1"/>
        <v>5.408481222207814</v>
      </c>
      <c r="N19" s="92">
        <v>251025</v>
      </c>
      <c r="O19" s="264">
        <f t="shared" si="1"/>
        <v>6.0443471238274293</v>
      </c>
      <c r="P19" s="93">
        <v>544</v>
      </c>
      <c r="Q19" s="261">
        <f t="shared" si="0"/>
        <v>5.9971337228530475</v>
      </c>
    </row>
    <row r="20" spans="3:22" ht="15.75" customHeight="1">
      <c r="C20" s="1740" t="s">
        <v>1003</v>
      </c>
      <c r="D20" s="1740"/>
      <c r="E20" s="1740"/>
      <c r="F20" s="1740"/>
      <c r="G20" s="1740"/>
      <c r="H20" s="1740"/>
      <c r="I20" s="1740"/>
      <c r="J20" s="1740"/>
      <c r="K20" s="1741"/>
      <c r="L20" s="92">
        <v>8805576</v>
      </c>
      <c r="M20" s="261">
        <f t="shared" si="1"/>
        <v>15.275994707096974</v>
      </c>
      <c r="N20" s="92">
        <v>628102</v>
      </c>
      <c r="O20" s="264">
        <f t="shared" si="1"/>
        <v>15.123858249856612</v>
      </c>
      <c r="P20" s="93">
        <v>1203</v>
      </c>
      <c r="Q20" s="261">
        <f t="shared" si="0"/>
        <v>13.262043876088633</v>
      </c>
    </row>
    <row r="21" spans="3:22" ht="15.75" customHeight="1">
      <c r="C21" s="1740" t="s">
        <v>1004</v>
      </c>
      <c r="D21" s="1740"/>
      <c r="E21" s="1740"/>
      <c r="F21" s="1740"/>
      <c r="G21" s="1740"/>
      <c r="H21" s="1740"/>
      <c r="I21" s="1740"/>
      <c r="J21" s="1740"/>
      <c r="K21" s="1741"/>
      <c r="L21" s="92">
        <v>1355161</v>
      </c>
      <c r="M21" s="261">
        <f t="shared" si="1"/>
        <v>2.3509458396888792</v>
      </c>
      <c r="N21" s="92">
        <v>110131</v>
      </c>
      <c r="O21" s="264">
        <f t="shared" si="1"/>
        <v>2.6518075613753154</v>
      </c>
      <c r="P21" s="93">
        <v>200</v>
      </c>
      <c r="Q21" s="261">
        <f t="shared" si="0"/>
        <v>2.2048285745783267</v>
      </c>
    </row>
    <row r="22" spans="3:22" ht="15.75" customHeight="1">
      <c r="C22" s="1740" t="s">
        <v>1013</v>
      </c>
      <c r="D22" s="1740"/>
      <c r="E22" s="1740"/>
      <c r="F22" s="1740"/>
      <c r="G22" s="1740"/>
      <c r="H22" s="1740"/>
      <c r="I22" s="1740"/>
      <c r="J22" s="1740"/>
      <c r="K22" s="1741"/>
      <c r="L22" s="92">
        <v>1253905</v>
      </c>
      <c r="M22" s="261">
        <f t="shared" si="1"/>
        <v>2.1752859941476208</v>
      </c>
      <c r="N22" s="92">
        <v>126469</v>
      </c>
      <c r="O22" s="264">
        <f t="shared" si="1"/>
        <v>3.0452048059090973</v>
      </c>
      <c r="P22" s="93">
        <v>146</v>
      </c>
      <c r="Q22" s="261">
        <f t="shared" si="0"/>
        <v>1.6095248594421783</v>
      </c>
    </row>
    <row r="23" spans="3:22" ht="15.75" customHeight="1">
      <c r="C23" s="1740" t="s">
        <v>1006</v>
      </c>
      <c r="D23" s="1740"/>
      <c r="E23" s="1740"/>
      <c r="F23" s="1740"/>
      <c r="G23" s="1740"/>
      <c r="H23" s="1740"/>
      <c r="I23" s="1740"/>
      <c r="J23" s="1740"/>
      <c r="K23" s="1741"/>
      <c r="L23" s="92">
        <v>2103074</v>
      </c>
      <c r="M23" s="261">
        <f t="shared" si="1"/>
        <v>3.6484322311945592</v>
      </c>
      <c r="N23" s="92">
        <v>219654</v>
      </c>
      <c r="O23" s="264">
        <f t="shared" si="1"/>
        <v>5.2889752938440004</v>
      </c>
      <c r="P23" s="93">
        <v>456</v>
      </c>
      <c r="Q23" s="261">
        <f t="shared" si="0"/>
        <v>5.0270091500385847</v>
      </c>
    </row>
    <row r="24" spans="3:22" ht="15.75" customHeight="1">
      <c r="C24" s="1740" t="s">
        <v>1011</v>
      </c>
      <c r="D24" s="1740"/>
      <c r="E24" s="1740"/>
      <c r="F24" s="1740"/>
      <c r="G24" s="1740"/>
      <c r="H24" s="1740"/>
      <c r="I24" s="1740"/>
      <c r="J24" s="1740"/>
      <c r="K24" s="1739"/>
      <c r="L24" s="92">
        <v>3095434</v>
      </c>
      <c r="M24" s="261">
        <f t="shared" si="1"/>
        <v>5.3699875397325538</v>
      </c>
      <c r="N24" s="92">
        <v>225254</v>
      </c>
      <c r="O24" s="264">
        <f t="shared" si="1"/>
        <v>5.4238158232471818</v>
      </c>
      <c r="P24" s="93">
        <v>446</v>
      </c>
      <c r="Q24" s="261">
        <f t="shared" si="0"/>
        <v>4.9167677213096681</v>
      </c>
    </row>
    <row r="25" spans="3:22" ht="15.75" customHeight="1">
      <c r="C25" s="1739" t="s">
        <v>1008</v>
      </c>
      <c r="D25" s="1739"/>
      <c r="E25" s="1739"/>
      <c r="F25" s="1739"/>
      <c r="G25" s="1739"/>
      <c r="H25" s="1739"/>
      <c r="I25" s="1739"/>
      <c r="J25" s="1739"/>
      <c r="K25" s="1739"/>
      <c r="L25" s="92">
        <v>1979446</v>
      </c>
      <c r="M25" s="261">
        <f t="shared" si="1"/>
        <v>3.4339612330850677</v>
      </c>
      <c r="N25" s="92">
        <v>142448</v>
      </c>
      <c r="O25" s="264">
        <f t="shared" si="1"/>
        <v>3.4299578093614969</v>
      </c>
      <c r="P25" s="93">
        <v>296</v>
      </c>
      <c r="Q25" s="261">
        <f t="shared" si="0"/>
        <v>3.2631462903759232</v>
      </c>
    </row>
    <row r="26" spans="3:22" ht="15.75" customHeight="1">
      <c r="C26" s="1739" t="s">
        <v>1009</v>
      </c>
      <c r="D26" s="1739"/>
      <c r="E26" s="1739"/>
      <c r="F26" s="1739"/>
      <c r="G26" s="1739"/>
      <c r="H26" s="1739"/>
      <c r="I26" s="1739"/>
      <c r="J26" s="1739"/>
      <c r="K26" s="1739"/>
      <c r="L26" s="92">
        <v>2829694</v>
      </c>
      <c r="M26" s="261">
        <f t="shared" si="1"/>
        <v>4.9089793293140689</v>
      </c>
      <c r="N26" s="92">
        <v>207594</v>
      </c>
      <c r="O26" s="264">
        <f t="shared" si="1"/>
        <v>4.9985865823078628</v>
      </c>
      <c r="P26" s="93">
        <v>518</v>
      </c>
      <c r="Q26" s="261">
        <f t="shared" si="0"/>
        <v>5.710506008157866</v>
      </c>
    </row>
    <row r="27" spans="3:22" ht="15.75" customHeight="1">
      <c r="C27" s="1740" t="s">
        <v>1010</v>
      </c>
      <c r="D27" s="1740"/>
      <c r="E27" s="1740"/>
      <c r="F27" s="1740"/>
      <c r="G27" s="1740"/>
      <c r="H27" s="1740"/>
      <c r="I27" s="1740"/>
      <c r="J27" s="1740"/>
      <c r="K27" s="1740"/>
      <c r="L27" s="92">
        <v>7633170</v>
      </c>
      <c r="M27" s="261">
        <f t="shared" si="1"/>
        <v>13.242093932114313</v>
      </c>
      <c r="N27" s="92">
        <v>502790</v>
      </c>
      <c r="O27" s="264">
        <f t="shared" si="1"/>
        <v>12.106512460468851</v>
      </c>
      <c r="P27" s="93">
        <v>1102</v>
      </c>
      <c r="Q27" s="261">
        <f t="shared" si="0"/>
        <v>12.148605445926579</v>
      </c>
    </row>
    <row r="28" spans="3:22" ht="15.75" customHeight="1">
      <c r="C28" s="1740" t="s">
        <v>423</v>
      </c>
      <c r="D28" s="1740"/>
      <c r="E28" s="1740"/>
      <c r="F28" s="1740"/>
      <c r="G28" s="1740"/>
      <c r="H28" s="1740"/>
      <c r="I28" s="1740"/>
      <c r="J28" s="1740"/>
      <c r="K28" s="1740"/>
      <c r="L28" s="92">
        <v>441618</v>
      </c>
      <c r="M28" s="261">
        <f t="shared" si="1"/>
        <v>0.76612299190407895</v>
      </c>
      <c r="N28" s="92">
        <v>17077</v>
      </c>
      <c r="O28" s="264">
        <f t="shared" si="1"/>
        <v>0.41119137868180866</v>
      </c>
      <c r="P28" s="93">
        <v>63</v>
      </c>
      <c r="Q28" s="261">
        <f t="shared" si="0"/>
        <v>0.69452100099217284</v>
      </c>
    </row>
    <row r="29" spans="3:22" ht="15.75" customHeight="1">
      <c r="C29" s="1740" t="s">
        <v>424</v>
      </c>
      <c r="D29" s="1740"/>
      <c r="E29" s="1740"/>
      <c r="F29" s="1740"/>
      <c r="G29" s="1740"/>
      <c r="H29" s="1740"/>
      <c r="I29" s="1740"/>
      <c r="J29" s="1740"/>
      <c r="K29" s="1740"/>
      <c r="L29" s="92">
        <v>3801218</v>
      </c>
      <c r="M29" s="261">
        <f t="shared" si="1"/>
        <v>6.5943881522936998</v>
      </c>
      <c r="N29" s="92">
        <v>315108</v>
      </c>
      <c r="O29" s="264">
        <f t="shared" si="1"/>
        <v>7.5873802748531558</v>
      </c>
      <c r="P29" s="93">
        <v>590</v>
      </c>
      <c r="Q29" s="261">
        <f t="shared" si="0"/>
        <v>6.504244295006063</v>
      </c>
    </row>
    <row r="30" spans="3:22" ht="15.75" customHeight="1">
      <c r="C30" s="1739" t="s">
        <v>425</v>
      </c>
      <c r="D30" s="1739"/>
      <c r="E30" s="1739"/>
      <c r="F30" s="1739"/>
      <c r="G30" s="1739"/>
      <c r="H30" s="1739"/>
      <c r="I30" s="1739"/>
      <c r="J30" s="1739"/>
      <c r="K30" s="1739"/>
      <c r="L30" s="92">
        <v>2032199</v>
      </c>
      <c r="M30" s="261">
        <f t="shared" si="1"/>
        <v>3.5254776255145339</v>
      </c>
      <c r="N30" s="92">
        <v>122229</v>
      </c>
      <c r="O30" s="264">
        <f t="shared" si="1"/>
        <v>2.943111262218117</v>
      </c>
      <c r="P30" s="93">
        <v>406</v>
      </c>
      <c r="Q30" s="261">
        <f t="shared" si="0"/>
        <v>4.4758020063940034</v>
      </c>
    </row>
    <row r="31" spans="3:22" ht="15.75" customHeight="1" thickBot="1">
      <c r="C31" s="1738" t="s">
        <v>426</v>
      </c>
      <c r="D31" s="1738"/>
      <c r="E31" s="1738"/>
      <c r="F31" s="1738"/>
      <c r="G31" s="1738"/>
      <c r="H31" s="1738"/>
      <c r="I31" s="1738"/>
      <c r="J31" s="1738"/>
      <c r="K31" s="1738"/>
      <c r="L31" s="98">
        <v>1741652</v>
      </c>
      <c r="M31" s="263">
        <f t="shared" si="1"/>
        <v>3.0214340020011021</v>
      </c>
      <c r="N31" s="98">
        <v>134550</v>
      </c>
      <c r="O31" s="265">
        <f t="shared" si="1"/>
        <v>3.2397845055710812</v>
      </c>
      <c r="P31" s="99">
        <v>161</v>
      </c>
      <c r="Q31" s="263">
        <f t="shared" si="0"/>
        <v>1.774887002535553</v>
      </c>
    </row>
    <row r="32" spans="3:22" ht="15.75" customHeight="1" thickTop="1">
      <c r="C32" s="5"/>
      <c r="D32" s="5"/>
      <c r="E32" s="5"/>
      <c r="F32" s="5"/>
      <c r="G32" s="5"/>
      <c r="H32" s="5"/>
      <c r="I32" s="5"/>
      <c r="J32" s="5"/>
      <c r="K32" s="5"/>
      <c r="Q32" s="388" t="s">
        <v>1033</v>
      </c>
      <c r="R32" s="348"/>
      <c r="S32" s="348"/>
      <c r="T32" s="348"/>
      <c r="U32" s="348"/>
      <c r="V32" s="348"/>
    </row>
    <row r="33" spans="3:34">
      <c r="C33" s="850" t="s">
        <v>982</v>
      </c>
      <c r="L33" s="2"/>
      <c r="M33" s="2"/>
      <c r="N33" s="2"/>
      <c r="O33" s="2"/>
      <c r="P33" s="2"/>
      <c r="Q33" s="82"/>
    </row>
    <row r="34" spans="3:34">
      <c r="L34" s="2"/>
      <c r="M34" s="2"/>
      <c r="N34" s="2"/>
      <c r="O34" s="2"/>
      <c r="P34" s="2"/>
    </row>
    <row r="35" spans="3:34">
      <c r="L35" s="2"/>
      <c r="M35" s="2"/>
      <c r="N35" s="2"/>
      <c r="O35" s="2"/>
      <c r="P35" s="2"/>
    </row>
    <row r="36" spans="3:34">
      <c r="L36" s="2"/>
      <c r="M36" s="2"/>
      <c r="N36" s="2"/>
      <c r="O36" s="2"/>
      <c r="P36" s="2"/>
    </row>
    <row r="37" spans="3:34">
      <c r="L37" s="2"/>
      <c r="M37" s="2"/>
      <c r="N37" s="2"/>
      <c r="O37" s="2"/>
      <c r="P37" s="2"/>
    </row>
    <row r="38" spans="3:34">
      <c r="L38" s="2"/>
      <c r="M38" s="2"/>
      <c r="N38" s="2"/>
      <c r="O38" s="2"/>
      <c r="P38" s="2"/>
    </row>
    <row r="40" spans="3:34">
      <c r="O40" s="278"/>
      <c r="P40" s="119"/>
      <c r="Q40" s="279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3:34">
      <c r="O41" s="278"/>
      <c r="P41" s="119"/>
      <c r="Q41" s="279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3:34">
      <c r="O42" s="278"/>
      <c r="P42" s="119"/>
      <c r="Q42" s="27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3:34">
      <c r="O43" s="278"/>
      <c r="P43" s="119"/>
      <c r="Q43" s="27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3:34">
      <c r="O44" s="278"/>
      <c r="P44" s="119"/>
      <c r="Q44" s="27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3:34">
      <c r="O45" s="278"/>
      <c r="P45" s="119"/>
      <c r="Q45" s="27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3:34">
      <c r="O46" s="278"/>
      <c r="P46" s="119"/>
      <c r="Q46" s="27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294"/>
      <c r="AF46" s="294"/>
      <c r="AG46" s="294"/>
      <c r="AH46" s="294"/>
    </row>
    <row r="47" spans="3:34">
      <c r="O47" s="278"/>
      <c r="P47" s="119"/>
      <c r="Q47" s="279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3:34">
      <c r="O48" s="278"/>
      <c r="P48" s="119"/>
      <c r="Q48" s="27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5:34">
      <c r="O49" s="278"/>
      <c r="P49" s="119"/>
      <c r="Q49" s="279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5:34">
      <c r="O50" s="278"/>
      <c r="P50" s="119"/>
      <c r="Q50" s="279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</sheetData>
  <mergeCells count="31">
    <mergeCell ref="C12:K12"/>
    <mergeCell ref="B1:C1"/>
    <mergeCell ref="C2:Q2"/>
    <mergeCell ref="C4:K5"/>
    <mergeCell ref="L4:M4"/>
    <mergeCell ref="N4:O4"/>
    <mergeCell ref="P4:Q4"/>
    <mergeCell ref="C6:K6"/>
    <mergeCell ref="C7:K7"/>
    <mergeCell ref="C8:K8"/>
    <mergeCell ref="C9:K9"/>
    <mergeCell ref="C11:K11"/>
    <mergeCell ref="C24:K24"/>
    <mergeCell ref="C13:K13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31:K31"/>
    <mergeCell ref="C25:K25"/>
    <mergeCell ref="C26:K26"/>
    <mergeCell ref="C27:K27"/>
    <mergeCell ref="C28:K28"/>
    <mergeCell ref="C29:K29"/>
    <mergeCell ref="C30:K30"/>
  </mergeCells>
  <phoneticPr fontId="2"/>
  <pageMargins left="0.51181102362204722" right="0.51181102362204722" top="0.55118110236220474" bottom="0.55118110236220474" header="0.31496062992125984" footer="0.31496062992125984"/>
  <pageSetup paperSize="9" firstPageNumber="26" orientation="portrait" useFirstPageNumber="1" r:id="rId1"/>
  <headerFooter>
    <oddFooter>&amp;C&amp;"HGPｺﾞｼｯｸM,ﾒﾃﾞｨｳﾑ"&amp;10&amp;P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H50"/>
  <sheetViews>
    <sheetView zoomScaleNormal="100" workbookViewId="0">
      <selection activeCell="R19" sqref="R19"/>
    </sheetView>
  </sheetViews>
  <sheetFormatPr defaultColWidth="2.625" defaultRowHeight="12"/>
  <cols>
    <col min="1" max="8" width="2.625" style="2"/>
    <col min="9" max="9" width="2" style="2" customWidth="1"/>
    <col min="10" max="10" width="9" style="37" customWidth="1"/>
    <col min="11" max="11" width="9.5" style="37" customWidth="1"/>
    <col min="12" max="12" width="7.375" style="100" bestFit="1" customWidth="1"/>
    <col min="13" max="13" width="8.875" style="37" bestFit="1" customWidth="1"/>
    <col min="14" max="14" width="10.375" style="37" bestFit="1" customWidth="1"/>
    <col min="15" max="15" width="7.375" style="100" bestFit="1" customWidth="1"/>
    <col min="16" max="17" width="7.25" style="37" customWidth="1"/>
    <col min="18" max="18" width="5.375" style="101" customWidth="1"/>
    <col min="19" max="16384" width="2.625" style="2"/>
  </cols>
  <sheetData>
    <row r="1" spans="2:25" s="5" customFormat="1" ht="15.75" customHeight="1">
      <c r="B1" s="6"/>
      <c r="C1" s="6"/>
      <c r="D1" s="6"/>
      <c r="E1" s="6"/>
      <c r="F1" s="6"/>
      <c r="G1" s="6"/>
      <c r="H1" s="6"/>
      <c r="I1" s="6"/>
      <c r="J1" s="77"/>
      <c r="K1" s="77"/>
      <c r="L1" s="78"/>
      <c r="M1" s="77"/>
      <c r="N1" s="77"/>
      <c r="O1" s="78"/>
      <c r="P1" s="77"/>
      <c r="Q1" s="77"/>
      <c r="R1" s="79"/>
    </row>
    <row r="2" spans="2:25" s="11" customFormat="1" ht="15.75" customHeight="1">
      <c r="B2" s="1609" t="s">
        <v>984</v>
      </c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208"/>
      <c r="T2" s="208"/>
    </row>
    <row r="3" spans="2:25" s="11" customFormat="1" ht="15.75" customHeight="1" thickBot="1">
      <c r="B3" s="13"/>
      <c r="C3" s="13"/>
      <c r="D3" s="13"/>
      <c r="E3" s="13"/>
      <c r="F3" s="13"/>
      <c r="G3" s="13"/>
      <c r="H3" s="13"/>
      <c r="I3" s="13"/>
      <c r="J3" s="80"/>
      <c r="K3" s="80"/>
      <c r="L3" s="81"/>
      <c r="M3" s="80"/>
      <c r="N3" s="80"/>
      <c r="O3" s="81"/>
      <c r="P3" s="80"/>
      <c r="Q3" s="38"/>
      <c r="R3" s="82" t="s">
        <v>842</v>
      </c>
      <c r="S3" s="208"/>
      <c r="T3" s="208"/>
    </row>
    <row r="4" spans="2:25" ht="15.75" customHeight="1" thickTop="1">
      <c r="B4" s="1597" t="s">
        <v>408</v>
      </c>
      <c r="C4" s="1597"/>
      <c r="D4" s="1597"/>
      <c r="E4" s="1597"/>
      <c r="F4" s="1597"/>
      <c r="G4" s="1597"/>
      <c r="H4" s="1597"/>
      <c r="I4" s="1598"/>
      <c r="J4" s="1745" t="s">
        <v>149</v>
      </c>
      <c r="K4" s="1758"/>
      <c r="L4" s="1759"/>
      <c r="M4" s="1745" t="s">
        <v>150</v>
      </c>
      <c r="N4" s="1758"/>
      <c r="O4" s="1760"/>
      <c r="P4" s="1748" t="s">
        <v>409</v>
      </c>
      <c r="Q4" s="1597"/>
      <c r="R4" s="1761"/>
      <c r="S4" s="4"/>
      <c r="T4" s="4"/>
    </row>
    <row r="5" spans="2:25" ht="15.75" customHeight="1">
      <c r="B5" s="1601"/>
      <c r="C5" s="1601"/>
      <c r="D5" s="1601"/>
      <c r="E5" s="1601"/>
      <c r="F5" s="1601"/>
      <c r="G5" s="1601"/>
      <c r="H5" s="1601"/>
      <c r="I5" s="1711"/>
      <c r="J5" s="995" t="s">
        <v>427</v>
      </c>
      <c r="K5" s="996" t="s">
        <v>428</v>
      </c>
      <c r="L5" s="997" t="s">
        <v>146</v>
      </c>
      <c r="M5" s="995" t="s">
        <v>427</v>
      </c>
      <c r="N5" s="996" t="s">
        <v>428</v>
      </c>
      <c r="O5" s="997" t="s">
        <v>146</v>
      </c>
      <c r="P5" s="995" t="s">
        <v>427</v>
      </c>
      <c r="Q5" s="996" t="s">
        <v>428</v>
      </c>
      <c r="R5" s="998" t="s">
        <v>146</v>
      </c>
      <c r="S5" s="4"/>
      <c r="T5" s="4"/>
    </row>
    <row r="6" spans="2:25" s="73" customFormat="1" ht="15.75" customHeight="1">
      <c r="B6" s="1594"/>
      <c r="C6" s="1594"/>
      <c r="D6" s="1594"/>
      <c r="E6" s="1594"/>
      <c r="F6" s="1594"/>
      <c r="G6" s="1594"/>
      <c r="H6" s="1594"/>
      <c r="I6" s="1596"/>
      <c r="J6" s="102" t="s">
        <v>905</v>
      </c>
      <c r="K6" s="229" t="s">
        <v>39</v>
      </c>
      <c r="L6" s="90" t="s">
        <v>411</v>
      </c>
      <c r="M6" s="102" t="s">
        <v>905</v>
      </c>
      <c r="N6" s="230" t="s">
        <v>39</v>
      </c>
      <c r="O6" s="90" t="s">
        <v>411</v>
      </c>
      <c r="P6" s="103" t="s">
        <v>906</v>
      </c>
      <c r="Q6" s="230" t="s">
        <v>39</v>
      </c>
      <c r="R6" s="89" t="s">
        <v>411</v>
      </c>
      <c r="S6" s="269"/>
      <c r="T6" s="269"/>
    </row>
    <row r="7" spans="2:25" s="52" customFormat="1" ht="15.75" customHeight="1">
      <c r="B7" s="1751" t="s">
        <v>412</v>
      </c>
      <c r="C7" s="1751"/>
      <c r="D7" s="1751"/>
      <c r="E7" s="1751"/>
      <c r="F7" s="1751"/>
      <c r="G7" s="1751"/>
      <c r="H7" s="1751"/>
      <c r="I7" s="1752"/>
      <c r="J7" s="104">
        <f>+J12</f>
        <v>32676</v>
      </c>
      <c r="K7" s="111">
        <f>+K12</f>
        <v>363024</v>
      </c>
      <c r="L7" s="254">
        <f>K7/K$11*100</f>
        <v>0.63830835485474202</v>
      </c>
      <c r="M7" s="104">
        <f>+M12</f>
        <v>652</v>
      </c>
      <c r="N7" s="111">
        <f>+N12</f>
        <v>5893</v>
      </c>
      <c r="O7" s="254">
        <f>N7/N$11*100</f>
        <v>0.17010572938496374</v>
      </c>
      <c r="P7" s="105">
        <f>+P12</f>
        <v>4</v>
      </c>
      <c r="Q7" s="111">
        <f>+Q12</f>
        <v>21</v>
      </c>
      <c r="R7" s="258">
        <f>Q7/Q$11*100</f>
        <v>0.3074670571010249</v>
      </c>
      <c r="S7" s="273"/>
      <c r="T7" s="273"/>
      <c r="U7"/>
      <c r="V7"/>
      <c r="W7"/>
    </row>
    <row r="8" spans="2:25" s="52" customFormat="1" ht="15.75" customHeight="1">
      <c r="B8" s="1751" t="s">
        <v>413</v>
      </c>
      <c r="C8" s="1751"/>
      <c r="D8" s="1751"/>
      <c r="E8" s="1751"/>
      <c r="F8" s="1751"/>
      <c r="G8" s="1751"/>
      <c r="H8" s="1751"/>
      <c r="I8" s="1752"/>
      <c r="J8" s="104">
        <f>SUM(J13:J15)</f>
        <v>949385</v>
      </c>
      <c r="K8" s="111">
        <f>SUM(K13:K15)</f>
        <v>12574460</v>
      </c>
      <c r="L8" s="254">
        <f>K8/K$11*100</f>
        <v>22.109785787680043</v>
      </c>
      <c r="M8" s="104">
        <f>SUM(M13:M15)</f>
        <v>46104</v>
      </c>
      <c r="N8" s="111">
        <f>SUM(N13:N15)</f>
        <v>642774</v>
      </c>
      <c r="O8" s="254">
        <f>N8/N$11*100</f>
        <v>18.554138825672947</v>
      </c>
      <c r="P8" s="105">
        <f>SUM(P13:P15)</f>
        <v>85</v>
      </c>
      <c r="Q8" s="111">
        <f>SUM(Q13:Q15)</f>
        <v>1217</v>
      </c>
      <c r="R8" s="258">
        <f>Q8/Q$11*100</f>
        <v>17.818448023426061</v>
      </c>
      <c r="S8" s="273"/>
      <c r="T8" s="273"/>
      <c r="U8"/>
      <c r="V8"/>
      <c r="W8"/>
    </row>
    <row r="9" spans="2:25" s="52" customFormat="1" ht="15.75" customHeight="1">
      <c r="B9" s="1751" t="s">
        <v>414</v>
      </c>
      <c r="C9" s="1751"/>
      <c r="D9" s="1751"/>
      <c r="E9" s="1751"/>
      <c r="F9" s="1751"/>
      <c r="G9" s="1751"/>
      <c r="H9" s="1751"/>
      <c r="I9" s="1752"/>
      <c r="J9" s="104">
        <f>SUM(J16:J29)</f>
        <v>4358722</v>
      </c>
      <c r="K9" s="111">
        <f>SUM(K16:K29)</f>
        <v>43935342</v>
      </c>
      <c r="L9" s="254">
        <f>K9/K$11*100</f>
        <v>77.251905857465218</v>
      </c>
      <c r="M9" s="104">
        <f>SUM(M16:M29)</f>
        <v>241186</v>
      </c>
      <c r="N9" s="111">
        <f>SUM(N16:N29)</f>
        <v>2815649</v>
      </c>
      <c r="O9" s="254">
        <f>N9/N$11*100</f>
        <v>81.275755444942092</v>
      </c>
      <c r="P9" s="105">
        <f>SUM(P16:P29)</f>
        <v>560</v>
      </c>
      <c r="Q9" s="111">
        <f>SUM(Q16:Q29)</f>
        <v>5592</v>
      </c>
      <c r="R9" s="258">
        <f>Q9/Q$11*100</f>
        <v>81.874084919472907</v>
      </c>
      <c r="S9" s="273"/>
      <c r="T9" s="273"/>
      <c r="U9"/>
      <c r="V9"/>
      <c r="W9"/>
    </row>
    <row r="10" spans="2:25" s="52" customFormat="1" ht="15.75" customHeight="1">
      <c r="B10" s="67"/>
      <c r="C10" s="67"/>
      <c r="D10" s="67"/>
      <c r="E10" s="67"/>
      <c r="F10" s="67"/>
      <c r="G10" s="67"/>
      <c r="H10" s="67"/>
      <c r="I10" s="94"/>
      <c r="J10" s="106"/>
      <c r="K10" s="246"/>
      <c r="L10" s="247"/>
      <c r="M10" s="70"/>
      <c r="N10" s="223"/>
      <c r="O10" s="96"/>
      <c r="P10" s="71"/>
      <c r="Q10" s="223"/>
      <c r="R10" s="97"/>
      <c r="S10" s="273"/>
      <c r="T10" s="273"/>
    </row>
    <row r="11" spans="2:25" ht="15.75" customHeight="1">
      <c r="B11" s="1756" t="s">
        <v>415</v>
      </c>
      <c r="C11" s="1756"/>
      <c r="D11" s="1756"/>
      <c r="E11" s="1756"/>
      <c r="F11" s="1756"/>
      <c r="G11" s="1756"/>
      <c r="H11" s="1756"/>
      <c r="I11" s="1757"/>
      <c r="J11" s="773">
        <f>SUM(J12:J29)</f>
        <v>5340783</v>
      </c>
      <c r="K11" s="774">
        <f>SUM(K12:K29)</f>
        <v>56872826</v>
      </c>
      <c r="L11" s="775">
        <v>100</v>
      </c>
      <c r="M11" s="773">
        <f>SUM(M12:M29)</f>
        <v>287942</v>
      </c>
      <c r="N11" s="774">
        <f>SUM(N12:N29)</f>
        <v>3464316</v>
      </c>
      <c r="O11" s="776">
        <v>100</v>
      </c>
      <c r="P11" s="777">
        <f>SUM(P12:P29)</f>
        <v>649</v>
      </c>
      <c r="Q11" s="774">
        <f>SUM(Q12:Q29)</f>
        <v>6830</v>
      </c>
      <c r="R11" s="778">
        <v>100</v>
      </c>
    </row>
    <row r="12" spans="2:25" ht="15.75" customHeight="1">
      <c r="B12" s="1751" t="s">
        <v>843</v>
      </c>
      <c r="C12" s="1751"/>
      <c r="D12" s="1751"/>
      <c r="E12" s="1751"/>
      <c r="F12" s="1751"/>
      <c r="G12" s="1751"/>
      <c r="H12" s="1751"/>
      <c r="I12" s="1752"/>
      <c r="J12" s="104">
        <v>32676</v>
      </c>
      <c r="K12" s="111">
        <v>363024</v>
      </c>
      <c r="L12" s="255">
        <f>K12/K$11*100</f>
        <v>0.63830835485474202</v>
      </c>
      <c r="M12" s="104">
        <v>652</v>
      </c>
      <c r="N12" s="111">
        <v>5893</v>
      </c>
      <c r="O12" s="254">
        <f>N12/N$11*100</f>
        <v>0.17010572938496374</v>
      </c>
      <c r="P12" s="105">
        <v>4</v>
      </c>
      <c r="Q12" s="111">
        <v>21</v>
      </c>
      <c r="R12" s="258">
        <f>Q12/Q$11*100</f>
        <v>0.3074670571010249</v>
      </c>
    </row>
    <row r="13" spans="2:25" ht="15.75" customHeight="1">
      <c r="B13" s="1751" t="s">
        <v>1000</v>
      </c>
      <c r="C13" s="1751"/>
      <c r="D13" s="1751"/>
      <c r="E13" s="1751"/>
      <c r="F13" s="1751"/>
      <c r="G13" s="1751"/>
      <c r="H13" s="1751"/>
      <c r="I13" s="1752"/>
      <c r="J13" s="104">
        <v>1851</v>
      </c>
      <c r="K13" s="111">
        <v>19467</v>
      </c>
      <c r="L13" s="255">
        <f t="shared" ref="L13:L28" si="0">K13/K$11*100</f>
        <v>3.4229000683032702E-2</v>
      </c>
      <c r="M13" s="104">
        <v>25</v>
      </c>
      <c r="N13" s="111">
        <v>226</v>
      </c>
      <c r="O13" s="254">
        <f t="shared" ref="O13:O28" si="1">N13/N$11*100</f>
        <v>6.5236543086716111E-3</v>
      </c>
      <c r="P13" s="105">
        <v>0</v>
      </c>
      <c r="Q13" s="111">
        <v>0</v>
      </c>
      <c r="R13" s="258">
        <f t="shared" ref="R13:R28" si="2">Q13/Q$11*100</f>
        <v>0</v>
      </c>
      <c r="W13"/>
      <c r="X13"/>
      <c r="Y13"/>
    </row>
    <row r="14" spans="2:25" ht="15.75" customHeight="1">
      <c r="B14" s="1751" t="s">
        <v>419</v>
      </c>
      <c r="C14" s="1751"/>
      <c r="D14" s="1751"/>
      <c r="E14" s="1751"/>
      <c r="F14" s="1751"/>
      <c r="G14" s="1751"/>
      <c r="H14" s="1751"/>
      <c r="I14" s="1752"/>
      <c r="J14" s="104">
        <v>492734</v>
      </c>
      <c r="K14" s="111">
        <v>3690740</v>
      </c>
      <c r="L14" s="255">
        <f t="shared" si="0"/>
        <v>6.4894612411206714</v>
      </c>
      <c r="M14" s="104">
        <v>27845</v>
      </c>
      <c r="N14" s="111">
        <v>199259</v>
      </c>
      <c r="O14" s="254">
        <f t="shared" si="1"/>
        <v>5.7517559021752058</v>
      </c>
      <c r="P14" s="105">
        <v>52</v>
      </c>
      <c r="Q14" s="111">
        <v>271</v>
      </c>
      <c r="R14" s="258">
        <f t="shared" si="2"/>
        <v>3.9677891654465594</v>
      </c>
      <c r="W14"/>
      <c r="X14"/>
      <c r="Y14"/>
    </row>
    <row r="15" spans="2:25" ht="15.75" customHeight="1">
      <c r="B15" s="1751" t="s">
        <v>420</v>
      </c>
      <c r="C15" s="1751"/>
      <c r="D15" s="1751"/>
      <c r="E15" s="1751"/>
      <c r="F15" s="1751"/>
      <c r="G15" s="1751"/>
      <c r="H15" s="1751"/>
      <c r="I15" s="1752"/>
      <c r="J15" s="104">
        <v>454800</v>
      </c>
      <c r="K15" s="111">
        <v>8864253</v>
      </c>
      <c r="L15" s="255">
        <f t="shared" si="0"/>
        <v>15.586095545876338</v>
      </c>
      <c r="M15" s="104">
        <v>18234</v>
      </c>
      <c r="N15" s="111">
        <v>443289</v>
      </c>
      <c r="O15" s="254">
        <f t="shared" si="1"/>
        <v>12.795859269189069</v>
      </c>
      <c r="P15" s="105">
        <v>33</v>
      </c>
      <c r="Q15" s="111">
        <v>946</v>
      </c>
      <c r="R15" s="258">
        <f t="shared" si="2"/>
        <v>13.850658857979504</v>
      </c>
    </row>
    <row r="16" spans="2:25" ht="15.75" customHeight="1">
      <c r="B16" s="1751" t="s">
        <v>429</v>
      </c>
      <c r="C16" s="1751"/>
      <c r="D16" s="1751"/>
      <c r="E16" s="1751"/>
      <c r="F16" s="1751"/>
      <c r="G16" s="1751"/>
      <c r="H16" s="1751"/>
      <c r="I16" s="1752"/>
      <c r="J16" s="104">
        <v>4654</v>
      </c>
      <c r="K16" s="111">
        <v>187818</v>
      </c>
      <c r="L16" s="255">
        <f t="shared" si="0"/>
        <v>0.33024207378054332</v>
      </c>
      <c r="M16" s="104">
        <v>138</v>
      </c>
      <c r="N16" s="111">
        <v>7414</v>
      </c>
      <c r="O16" s="254">
        <f t="shared" si="1"/>
        <v>0.21401050019686424</v>
      </c>
      <c r="P16" s="105">
        <v>0</v>
      </c>
      <c r="Q16" s="111">
        <v>0</v>
      </c>
      <c r="R16" s="258">
        <f t="shared" si="2"/>
        <v>0</v>
      </c>
    </row>
    <row r="17" spans="2:22" ht="15.75" customHeight="1">
      <c r="B17" s="1751" t="s">
        <v>422</v>
      </c>
      <c r="C17" s="1751"/>
      <c r="D17" s="1751"/>
      <c r="E17" s="1751"/>
      <c r="F17" s="1751"/>
      <c r="G17" s="1751"/>
      <c r="H17" s="1751"/>
      <c r="I17" s="1752"/>
      <c r="J17" s="104">
        <v>63574</v>
      </c>
      <c r="K17" s="111">
        <v>1642042</v>
      </c>
      <c r="L17" s="255">
        <f t="shared" si="0"/>
        <v>2.887217174683741</v>
      </c>
      <c r="M17" s="104">
        <v>3771</v>
      </c>
      <c r="N17" s="111">
        <v>122387</v>
      </c>
      <c r="O17" s="254">
        <f t="shared" si="1"/>
        <v>3.5327897339619136</v>
      </c>
      <c r="P17" s="105">
        <v>4</v>
      </c>
      <c r="Q17" s="111">
        <v>157</v>
      </c>
      <c r="R17" s="258">
        <f t="shared" si="2"/>
        <v>2.2986822840409959</v>
      </c>
    </row>
    <row r="18" spans="2:22" ht="15.75" customHeight="1">
      <c r="B18" s="1751" t="s">
        <v>1002</v>
      </c>
      <c r="C18" s="1751"/>
      <c r="D18" s="1751"/>
      <c r="E18" s="1751"/>
      <c r="F18" s="1751"/>
      <c r="G18" s="1751"/>
      <c r="H18" s="1751"/>
      <c r="I18" s="1752"/>
      <c r="J18" s="104">
        <v>130459</v>
      </c>
      <c r="K18" s="111">
        <v>3197231</v>
      </c>
      <c r="L18" s="255">
        <f t="shared" si="0"/>
        <v>5.6217199405564973</v>
      </c>
      <c r="M18" s="104">
        <v>7567</v>
      </c>
      <c r="N18" s="111">
        <v>220700</v>
      </c>
      <c r="O18" s="254">
        <f t="shared" si="1"/>
        <v>6.370665955415153</v>
      </c>
      <c r="P18" s="105">
        <v>12</v>
      </c>
      <c r="Q18" s="111">
        <v>259</v>
      </c>
      <c r="R18" s="258">
        <f t="shared" si="2"/>
        <v>3.7920937042459739</v>
      </c>
    </row>
    <row r="19" spans="2:22" ht="15.75" customHeight="1">
      <c r="B19" s="1751" t="s">
        <v>1003</v>
      </c>
      <c r="C19" s="1751"/>
      <c r="D19" s="1751"/>
      <c r="E19" s="1751"/>
      <c r="F19" s="1751"/>
      <c r="G19" s="1751"/>
      <c r="H19" s="1751"/>
      <c r="I19" s="1752"/>
      <c r="J19" s="104">
        <v>1355060</v>
      </c>
      <c r="K19" s="111">
        <v>11843869</v>
      </c>
      <c r="L19" s="255">
        <f t="shared" si="0"/>
        <v>20.825181080328239</v>
      </c>
      <c r="M19" s="104">
        <v>66274</v>
      </c>
      <c r="N19" s="111">
        <v>678039</v>
      </c>
      <c r="O19" s="254">
        <f t="shared" si="1"/>
        <v>19.572088689368982</v>
      </c>
      <c r="P19" s="105">
        <v>131</v>
      </c>
      <c r="Q19" s="111">
        <v>1216</v>
      </c>
      <c r="R19" s="258">
        <f t="shared" si="2"/>
        <v>17.80380673499268</v>
      </c>
    </row>
    <row r="20" spans="2:22" ht="15.75" customHeight="1">
      <c r="B20" s="1751" t="s">
        <v>1004</v>
      </c>
      <c r="C20" s="1751"/>
      <c r="D20" s="1751"/>
      <c r="E20" s="1751"/>
      <c r="F20" s="1751"/>
      <c r="G20" s="1751"/>
      <c r="H20" s="1751"/>
      <c r="I20" s="1752"/>
      <c r="J20" s="104">
        <v>84041</v>
      </c>
      <c r="K20" s="111">
        <v>1530002</v>
      </c>
      <c r="L20" s="255">
        <f t="shared" si="0"/>
        <v>2.6902162378918888</v>
      </c>
      <c r="M20" s="104">
        <v>3799</v>
      </c>
      <c r="N20" s="111">
        <v>67050</v>
      </c>
      <c r="O20" s="254">
        <f t="shared" si="1"/>
        <v>1.9354469973293427</v>
      </c>
      <c r="P20" s="105">
        <v>7</v>
      </c>
      <c r="Q20" s="111">
        <v>46</v>
      </c>
      <c r="R20" s="258">
        <f t="shared" si="2"/>
        <v>0.67349926793557835</v>
      </c>
    </row>
    <row r="21" spans="2:22" ht="15.75" customHeight="1">
      <c r="B21" s="1751" t="s">
        <v>1005</v>
      </c>
      <c r="C21" s="1751"/>
      <c r="D21" s="1751"/>
      <c r="E21" s="1751"/>
      <c r="F21" s="1751"/>
      <c r="G21" s="1751"/>
      <c r="H21" s="1751"/>
      <c r="I21" s="1752"/>
      <c r="J21" s="104">
        <v>353155</v>
      </c>
      <c r="K21" s="111">
        <v>1462395</v>
      </c>
      <c r="L21" s="255">
        <f t="shared" si="0"/>
        <v>2.571342243481975</v>
      </c>
      <c r="M21" s="104">
        <v>27165</v>
      </c>
      <c r="N21" s="111">
        <v>107837</v>
      </c>
      <c r="O21" s="254">
        <f t="shared" si="1"/>
        <v>3.1127934056823916</v>
      </c>
      <c r="P21" s="105">
        <v>144</v>
      </c>
      <c r="Q21" s="111">
        <v>299</v>
      </c>
      <c r="R21" s="258">
        <f t="shared" si="2"/>
        <v>4.377745241581259</v>
      </c>
    </row>
    <row r="22" spans="2:22" ht="15.75" customHeight="1">
      <c r="B22" s="1751" t="s">
        <v>1006</v>
      </c>
      <c r="C22" s="1751"/>
      <c r="D22" s="1751"/>
      <c r="E22" s="1751"/>
      <c r="F22" s="1751"/>
      <c r="G22" s="1751"/>
      <c r="H22" s="1751"/>
      <c r="I22" s="1752"/>
      <c r="J22" s="104">
        <v>223439</v>
      </c>
      <c r="K22" s="111">
        <v>1842795</v>
      </c>
      <c r="L22" s="255">
        <f t="shared" si="0"/>
        <v>3.240202974967342</v>
      </c>
      <c r="M22" s="104">
        <v>12876</v>
      </c>
      <c r="N22" s="111">
        <v>166736</v>
      </c>
      <c r="O22" s="254">
        <f t="shared" si="1"/>
        <v>4.812955861994114</v>
      </c>
      <c r="P22" s="105">
        <v>17</v>
      </c>
      <c r="Q22" s="111">
        <v>1359</v>
      </c>
      <c r="R22" s="258">
        <f t="shared" si="2"/>
        <v>19.897510980966327</v>
      </c>
    </row>
    <row r="23" spans="2:22" ht="15.75" customHeight="1">
      <c r="B23" s="1751" t="s">
        <v>1011</v>
      </c>
      <c r="C23" s="1751"/>
      <c r="D23" s="1751"/>
      <c r="E23" s="1751"/>
      <c r="F23" s="1751"/>
      <c r="G23" s="1751"/>
      <c r="H23" s="1751"/>
      <c r="I23" s="1753"/>
      <c r="J23" s="104">
        <v>696396</v>
      </c>
      <c r="K23" s="111">
        <v>5362088</v>
      </c>
      <c r="L23" s="255">
        <f t="shared" si="0"/>
        <v>9.4282074184251012</v>
      </c>
      <c r="M23" s="104">
        <v>38327</v>
      </c>
      <c r="N23" s="111">
        <v>358863</v>
      </c>
      <c r="O23" s="254">
        <f t="shared" si="1"/>
        <v>10.35884139899478</v>
      </c>
      <c r="P23" s="105">
        <v>71</v>
      </c>
      <c r="Q23" s="111">
        <v>485</v>
      </c>
      <c r="R23" s="258">
        <f t="shared" si="2"/>
        <v>7.1010248901903372</v>
      </c>
    </row>
    <row r="24" spans="2:22" ht="15.75" customHeight="1">
      <c r="B24" s="1753" t="s">
        <v>1008</v>
      </c>
      <c r="C24" s="1753"/>
      <c r="D24" s="1753"/>
      <c r="E24" s="1753"/>
      <c r="F24" s="1753"/>
      <c r="G24" s="1753"/>
      <c r="H24" s="1753"/>
      <c r="I24" s="1753"/>
      <c r="J24" s="104">
        <v>470713</v>
      </c>
      <c r="K24" s="111">
        <v>2420557</v>
      </c>
      <c r="L24" s="255">
        <f t="shared" si="0"/>
        <v>4.2560870810253038</v>
      </c>
      <c r="M24" s="104">
        <v>24871</v>
      </c>
      <c r="N24" s="111">
        <v>150251</v>
      </c>
      <c r="O24" s="254">
        <f t="shared" si="1"/>
        <v>4.3371043519124699</v>
      </c>
      <c r="P24" s="105">
        <v>55</v>
      </c>
      <c r="Q24" s="111">
        <v>156</v>
      </c>
      <c r="R24" s="258">
        <f t="shared" si="2"/>
        <v>2.2840409956076133</v>
      </c>
    </row>
    <row r="25" spans="2:22" ht="15.75" customHeight="1">
      <c r="B25" s="1753" t="s">
        <v>1009</v>
      </c>
      <c r="C25" s="1753"/>
      <c r="D25" s="1753"/>
      <c r="E25" s="1753"/>
      <c r="F25" s="1753"/>
      <c r="G25" s="1753"/>
      <c r="H25" s="1753"/>
      <c r="I25" s="1753"/>
      <c r="J25" s="104">
        <v>167662</v>
      </c>
      <c r="K25" s="111">
        <v>1827596</v>
      </c>
      <c r="L25" s="255">
        <f t="shared" si="0"/>
        <v>3.2134784369603859</v>
      </c>
      <c r="M25" s="104">
        <v>11212</v>
      </c>
      <c r="N25" s="111">
        <v>133146</v>
      </c>
      <c r="O25" s="254">
        <f t="shared" si="1"/>
        <v>3.8433560910725237</v>
      </c>
      <c r="P25" s="105">
        <v>29</v>
      </c>
      <c r="Q25" s="111">
        <v>142</v>
      </c>
      <c r="R25" s="258">
        <f t="shared" si="2"/>
        <v>2.0790629575402635</v>
      </c>
    </row>
    <row r="26" spans="2:22" ht="15.75" customHeight="1">
      <c r="B26" s="1751" t="s">
        <v>1010</v>
      </c>
      <c r="C26" s="1751"/>
      <c r="D26" s="1751"/>
      <c r="E26" s="1751"/>
      <c r="F26" s="1751"/>
      <c r="G26" s="1751"/>
      <c r="H26" s="1751"/>
      <c r="I26" s="1751"/>
      <c r="J26" s="104">
        <v>429173</v>
      </c>
      <c r="K26" s="111">
        <v>7374844</v>
      </c>
      <c r="L26" s="255">
        <f t="shared" si="0"/>
        <v>12.96725434392868</v>
      </c>
      <c r="M26" s="104">
        <v>28286</v>
      </c>
      <c r="N26" s="111">
        <v>495223</v>
      </c>
      <c r="O26" s="254">
        <f t="shared" si="1"/>
        <v>14.294971936740181</v>
      </c>
      <c r="P26" s="105">
        <v>58</v>
      </c>
      <c r="Q26" s="111">
        <v>883</v>
      </c>
      <c r="R26" s="258">
        <f t="shared" si="2"/>
        <v>12.928257686676428</v>
      </c>
    </row>
    <row r="27" spans="2:22" ht="15.75" customHeight="1">
      <c r="B27" s="1751" t="s">
        <v>430</v>
      </c>
      <c r="C27" s="1751"/>
      <c r="D27" s="1751"/>
      <c r="E27" s="1751"/>
      <c r="F27" s="1751"/>
      <c r="G27" s="1751"/>
      <c r="H27" s="1751"/>
      <c r="I27" s="1751"/>
      <c r="J27" s="104">
        <v>33780</v>
      </c>
      <c r="K27" s="111">
        <v>484260</v>
      </c>
      <c r="L27" s="255">
        <f t="shared" si="0"/>
        <v>0.85147870091772837</v>
      </c>
      <c r="M27" s="104">
        <v>1067</v>
      </c>
      <c r="N27" s="111">
        <v>19262</v>
      </c>
      <c r="O27" s="254">
        <f t="shared" si="1"/>
        <v>0.55601163404262199</v>
      </c>
      <c r="P27" s="105">
        <v>2</v>
      </c>
      <c r="Q27" s="111">
        <v>18</v>
      </c>
      <c r="R27" s="258">
        <f t="shared" si="2"/>
        <v>0.26354319180087848</v>
      </c>
    </row>
    <row r="28" spans="2:22" ht="15.75" customHeight="1">
      <c r="B28" s="1754" t="s">
        <v>1012</v>
      </c>
      <c r="C28" s="1754"/>
      <c r="D28" s="1754"/>
      <c r="E28" s="1754"/>
      <c r="F28" s="1754"/>
      <c r="G28" s="1754"/>
      <c r="H28" s="1754"/>
      <c r="I28" s="1755"/>
      <c r="J28" s="104">
        <v>346616</v>
      </c>
      <c r="K28" s="111">
        <v>4759845</v>
      </c>
      <c r="L28" s="255">
        <f t="shared" si="0"/>
        <v>8.369278150517788</v>
      </c>
      <c r="M28" s="104">
        <v>15833</v>
      </c>
      <c r="N28" s="111">
        <v>288741</v>
      </c>
      <c r="O28" s="254">
        <f t="shared" si="1"/>
        <v>8.3347188882307499</v>
      </c>
      <c r="P28" s="105">
        <v>30</v>
      </c>
      <c r="Q28" s="111">
        <v>572</v>
      </c>
      <c r="R28" s="258">
        <f t="shared" si="2"/>
        <v>8.3748169838945827</v>
      </c>
    </row>
    <row r="29" spans="2:22" ht="15.75" customHeight="1">
      <c r="B29" s="1753" t="s">
        <v>425</v>
      </c>
      <c r="C29" s="1753"/>
      <c r="D29" s="1753"/>
      <c r="E29" s="1753"/>
      <c r="F29" s="1753"/>
      <c r="G29" s="1753"/>
      <c r="H29" s="1753"/>
      <c r="I29" s="1753"/>
      <c r="J29" s="735" t="s">
        <v>844</v>
      </c>
      <c r="K29" s="734" t="s">
        <v>844</v>
      </c>
      <c r="L29" s="737" t="s">
        <v>844</v>
      </c>
      <c r="M29" s="735" t="s">
        <v>844</v>
      </c>
      <c r="N29" s="734" t="s">
        <v>844</v>
      </c>
      <c r="O29" s="737" t="s">
        <v>844</v>
      </c>
      <c r="P29" s="733" t="s">
        <v>844</v>
      </c>
      <c r="Q29" s="734" t="s">
        <v>844</v>
      </c>
      <c r="R29" s="736" t="s">
        <v>844</v>
      </c>
    </row>
    <row r="30" spans="2:22" ht="15.75" customHeight="1" thickBot="1">
      <c r="B30" s="1750" t="s">
        <v>426</v>
      </c>
      <c r="C30" s="1750"/>
      <c r="D30" s="1750"/>
      <c r="E30" s="1750"/>
      <c r="F30" s="1750"/>
      <c r="G30" s="1750"/>
      <c r="H30" s="1750"/>
      <c r="I30" s="1750"/>
      <c r="J30" s="234" t="s">
        <v>720</v>
      </c>
      <c r="K30" s="232" t="s">
        <v>721</v>
      </c>
      <c r="L30" s="259" t="s">
        <v>721</v>
      </c>
      <c r="M30" s="234" t="s">
        <v>721</v>
      </c>
      <c r="N30" s="232" t="s">
        <v>721</v>
      </c>
      <c r="O30" s="259" t="s">
        <v>721</v>
      </c>
      <c r="P30" s="233" t="s">
        <v>721</v>
      </c>
      <c r="Q30" s="232" t="s">
        <v>721</v>
      </c>
      <c r="R30" s="260" t="s">
        <v>721</v>
      </c>
    </row>
    <row r="31" spans="2:22" ht="15.75" customHeight="1" thickTop="1">
      <c r="B31" s="5"/>
      <c r="C31" s="5"/>
      <c r="D31" s="5"/>
      <c r="E31" s="5"/>
      <c r="F31" s="5"/>
      <c r="G31" s="5"/>
      <c r="H31" s="5"/>
      <c r="I31" s="5"/>
      <c r="Q31" s="387"/>
      <c r="R31" s="369" t="s">
        <v>946</v>
      </c>
      <c r="S31" s="348"/>
      <c r="T31" s="348"/>
      <c r="U31" s="348"/>
      <c r="V31" s="348"/>
    </row>
    <row r="32" spans="2:22">
      <c r="B32" s="858" t="s">
        <v>845</v>
      </c>
      <c r="J32" s="2"/>
      <c r="K32" s="2"/>
      <c r="L32" s="2"/>
      <c r="M32" s="2"/>
      <c r="N32" s="2"/>
      <c r="O32" s="2"/>
      <c r="P32" s="2"/>
      <c r="Q32" s="2"/>
      <c r="R32" s="82"/>
    </row>
    <row r="33" spans="2:34">
      <c r="B33" s="858" t="s">
        <v>966</v>
      </c>
      <c r="J33" s="2"/>
      <c r="K33" s="2"/>
      <c r="L33" s="2"/>
      <c r="M33" s="2"/>
      <c r="N33" s="2"/>
      <c r="O33" s="2"/>
      <c r="P33" s="2"/>
      <c r="Q33" s="2"/>
    </row>
    <row r="34" spans="2:34">
      <c r="J34" s="2"/>
      <c r="K34" s="2"/>
      <c r="L34" s="2"/>
      <c r="M34" s="2"/>
      <c r="N34" s="2"/>
      <c r="O34" s="2"/>
      <c r="P34" s="2"/>
      <c r="Q34" s="2"/>
    </row>
    <row r="35" spans="2:34">
      <c r="J35" s="2"/>
      <c r="K35" s="2"/>
      <c r="L35" s="2"/>
      <c r="M35" s="2"/>
      <c r="N35" s="2"/>
      <c r="O35" s="2"/>
      <c r="P35" s="2"/>
      <c r="Q35" s="2"/>
    </row>
    <row r="36" spans="2:34">
      <c r="J36" s="2"/>
      <c r="K36" s="2"/>
      <c r="L36" s="2"/>
      <c r="M36" s="2"/>
      <c r="N36" s="2"/>
      <c r="O36" s="2"/>
      <c r="P36" s="2"/>
      <c r="Q36" s="2"/>
    </row>
    <row r="37" spans="2:34">
      <c r="J37" s="2"/>
      <c r="K37" s="2"/>
      <c r="L37" s="2"/>
      <c r="M37" s="2"/>
      <c r="N37" s="2"/>
      <c r="O37" s="2"/>
      <c r="P37" s="2"/>
      <c r="Q37" s="2"/>
    </row>
    <row r="40" spans="2:34">
      <c r="O40" s="278"/>
      <c r="P40" s="119"/>
      <c r="Q40" s="119"/>
      <c r="R40" s="279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2:34">
      <c r="O41" s="278"/>
      <c r="P41" s="119"/>
      <c r="Q41" s="119"/>
      <c r="R41" s="279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2:34">
      <c r="O42" s="278"/>
      <c r="P42" s="119"/>
      <c r="Q42" s="119"/>
      <c r="R42" s="279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2:34">
      <c r="O43" s="278"/>
      <c r="P43" s="119"/>
      <c r="Q43" s="119"/>
      <c r="R43" s="279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2:34">
      <c r="O44" s="278"/>
      <c r="P44" s="119"/>
      <c r="Q44" s="119"/>
      <c r="R44" s="279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2:34">
      <c r="O45" s="278"/>
      <c r="P45" s="119"/>
      <c r="Q45" s="119"/>
      <c r="R45" s="279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2:34">
      <c r="O46" s="278"/>
      <c r="P46" s="119"/>
      <c r="Q46" s="119"/>
      <c r="R46" s="279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294"/>
      <c r="AF46" s="294"/>
      <c r="AG46" s="294"/>
      <c r="AH46" s="294"/>
    </row>
    <row r="47" spans="2:34">
      <c r="O47" s="278"/>
      <c r="P47" s="119"/>
      <c r="Q47" s="119"/>
      <c r="R47" s="279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2:34">
      <c r="O48" s="278"/>
      <c r="P48" s="119"/>
      <c r="Q48" s="119"/>
      <c r="R48" s="279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5:34">
      <c r="O49" s="278"/>
      <c r="P49" s="119"/>
      <c r="Q49" s="119"/>
      <c r="R49" s="279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5:34">
      <c r="O50" s="278"/>
      <c r="P50" s="119"/>
      <c r="Q50" s="119"/>
      <c r="R50" s="279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</sheetData>
  <mergeCells count="29">
    <mergeCell ref="B6:I6"/>
    <mergeCell ref="B2:R2"/>
    <mergeCell ref="B4:I5"/>
    <mergeCell ref="J4:L4"/>
    <mergeCell ref="M4:O4"/>
    <mergeCell ref="P4:R4"/>
    <mergeCell ref="B18:I18"/>
    <mergeCell ref="B7:I7"/>
    <mergeCell ref="B8:I8"/>
    <mergeCell ref="B9:I9"/>
    <mergeCell ref="B11:I11"/>
    <mergeCell ref="B12:I12"/>
    <mergeCell ref="B13:I13"/>
    <mergeCell ref="B14:I14"/>
    <mergeCell ref="B15:I15"/>
    <mergeCell ref="B16:I16"/>
    <mergeCell ref="B17:I17"/>
    <mergeCell ref="B30:I30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</mergeCells>
  <phoneticPr fontId="2"/>
  <pageMargins left="0.51181102362204722" right="0.51181102362204722" top="0.55118110236220474" bottom="0.55118110236220474" header="0.31496062992125984" footer="0.31496062992125984"/>
  <pageSetup paperSize="9" scale="98" firstPageNumber="27" orientation="portrait" useFirstPageNumber="1" r:id="rId1"/>
  <headerFooter>
    <oddFooter>&amp;C&amp;"HGPｺﾞｼｯｸM,ﾒﾃﾞｨｳﾑ"&amp;10&amp;P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G52"/>
  <sheetViews>
    <sheetView zoomScale="115" zoomScaleNormal="115" workbookViewId="0">
      <selection activeCell="B32" sqref="B32"/>
    </sheetView>
  </sheetViews>
  <sheetFormatPr defaultColWidth="2.625" defaultRowHeight="12" outlineLevelRow="1"/>
  <cols>
    <col min="1" max="8" width="2.625" style="2"/>
    <col min="9" max="9" width="2.75" style="2" customWidth="1"/>
    <col min="10" max="13" width="8" style="37" bestFit="1" customWidth="1"/>
    <col min="14" max="14" width="8" style="37" customWidth="1"/>
    <col min="15" max="15" width="8" style="37" bestFit="1" customWidth="1"/>
    <col min="16" max="16" width="8.5" style="2" customWidth="1"/>
    <col min="17" max="18" width="2.625" style="2"/>
    <col min="19" max="19" width="3.25" style="2" bestFit="1" customWidth="1"/>
    <col min="20" max="20" width="2.625" style="2"/>
    <col min="21" max="21" width="3.25" style="2" bestFit="1" customWidth="1"/>
    <col min="22" max="23" width="2.625" style="2"/>
    <col min="24" max="24" width="4.125" style="2" bestFit="1" customWidth="1"/>
    <col min="25" max="16384" width="2.625" style="2"/>
  </cols>
  <sheetData>
    <row r="1" spans="2:22" s="5" customFormat="1" ht="15.75" customHeight="1">
      <c r="B1" s="6"/>
      <c r="C1" s="6"/>
      <c r="D1" s="6"/>
      <c r="E1" s="6"/>
      <c r="F1" s="6"/>
      <c r="G1" s="6"/>
      <c r="H1" s="6"/>
      <c r="I1" s="6"/>
      <c r="J1" s="77"/>
      <c r="K1" s="77"/>
      <c r="L1" s="77"/>
      <c r="M1" s="77"/>
      <c r="N1" s="77"/>
      <c r="O1" s="77"/>
    </row>
    <row r="2" spans="2:22" s="11" customFormat="1" ht="15.75" customHeight="1">
      <c r="B2" s="1609" t="s">
        <v>985</v>
      </c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</row>
    <row r="3" spans="2:22" s="11" customFormat="1" ht="15.75" customHeight="1" thickBot="1">
      <c r="B3" s="13"/>
      <c r="C3" s="13"/>
      <c r="D3" s="13"/>
      <c r="E3" s="13"/>
      <c r="F3" s="13"/>
      <c r="G3" s="13"/>
      <c r="H3" s="13"/>
      <c r="I3" s="13"/>
      <c r="J3" s="80"/>
      <c r="K3" s="80"/>
      <c r="L3" s="80"/>
      <c r="M3" s="80"/>
      <c r="N3" s="80"/>
      <c r="O3" s="80"/>
    </row>
    <row r="4" spans="2:22" ht="34.5" customHeight="1" thickTop="1">
      <c r="B4" s="1597" t="s">
        <v>999</v>
      </c>
      <c r="C4" s="1597"/>
      <c r="D4" s="1597"/>
      <c r="E4" s="1597"/>
      <c r="F4" s="1597"/>
      <c r="G4" s="1597"/>
      <c r="H4" s="1597"/>
      <c r="I4" s="1597"/>
      <c r="J4" s="969" t="s">
        <v>957</v>
      </c>
      <c r="K4" s="908" t="s">
        <v>25</v>
      </c>
      <c r="L4" s="908" t="s">
        <v>27</v>
      </c>
      <c r="M4" s="908" t="s">
        <v>336</v>
      </c>
      <c r="N4" s="907" t="s">
        <v>338</v>
      </c>
      <c r="O4" s="973" t="s">
        <v>340</v>
      </c>
    </row>
    <row r="5" spans="2:22">
      <c r="B5" s="1601"/>
      <c r="C5" s="1601"/>
      <c r="D5" s="1601"/>
      <c r="E5" s="1601"/>
      <c r="F5" s="1601"/>
      <c r="G5" s="1601"/>
      <c r="H5" s="1601"/>
      <c r="I5" s="1601"/>
      <c r="J5" s="970" t="s">
        <v>831</v>
      </c>
      <c r="K5" s="248" t="s">
        <v>831</v>
      </c>
      <c r="L5" s="248" t="s">
        <v>637</v>
      </c>
      <c r="M5" s="248" t="s">
        <v>638</v>
      </c>
      <c r="N5" s="249" t="s">
        <v>637</v>
      </c>
      <c r="O5" s="974" t="s">
        <v>639</v>
      </c>
    </row>
    <row r="6" spans="2:22" s="52" customFormat="1" ht="15.75" customHeight="1">
      <c r="B6" s="1763"/>
      <c r="C6" s="1763"/>
      <c r="D6" s="1763"/>
      <c r="E6" s="1763"/>
      <c r="F6" s="1763"/>
      <c r="G6" s="1763"/>
      <c r="H6" s="1763"/>
      <c r="I6" s="1763"/>
      <c r="J6" s="613" t="s">
        <v>905</v>
      </c>
      <c r="K6" s="913" t="s">
        <v>905</v>
      </c>
      <c r="L6" s="913" t="s">
        <v>905</v>
      </c>
      <c r="M6" s="913" t="s">
        <v>905</v>
      </c>
      <c r="N6" s="913" t="s">
        <v>905</v>
      </c>
      <c r="O6" s="912" t="s">
        <v>905</v>
      </c>
    </row>
    <row r="7" spans="2:22" ht="15.75" customHeight="1">
      <c r="B7" s="1751" t="s">
        <v>412</v>
      </c>
      <c r="C7" s="1751"/>
      <c r="D7" s="1751"/>
      <c r="E7" s="1751"/>
      <c r="F7" s="1751"/>
      <c r="G7" s="1751"/>
      <c r="H7" s="1751"/>
      <c r="I7" s="1753"/>
      <c r="J7" s="104">
        <f t="shared" ref="J7:O7" si="0">+J12</f>
        <v>4</v>
      </c>
      <c r="K7" s="110">
        <f t="shared" si="0"/>
        <v>4</v>
      </c>
      <c r="L7" s="110">
        <f t="shared" si="0"/>
        <v>3</v>
      </c>
      <c r="M7" s="110">
        <f t="shared" si="0"/>
        <v>2</v>
      </c>
      <c r="N7" s="615">
        <f t="shared" si="0"/>
        <v>3</v>
      </c>
      <c r="O7" s="615">
        <f t="shared" si="0"/>
        <v>3</v>
      </c>
    </row>
    <row r="8" spans="2:22" ht="15.75" customHeight="1">
      <c r="B8" s="1751" t="s">
        <v>413</v>
      </c>
      <c r="C8" s="1751"/>
      <c r="D8" s="1751"/>
      <c r="E8" s="1751"/>
      <c r="F8" s="1751"/>
      <c r="G8" s="1751"/>
      <c r="H8" s="1751"/>
      <c r="I8" s="1753"/>
      <c r="J8" s="104">
        <f t="shared" ref="J8:O8" si="1">+J13+J14+J15</f>
        <v>80</v>
      </c>
      <c r="K8" s="110">
        <f t="shared" si="1"/>
        <v>85</v>
      </c>
      <c r="L8" s="110">
        <f t="shared" si="1"/>
        <v>92</v>
      </c>
      <c r="M8" s="110">
        <f t="shared" si="1"/>
        <v>101</v>
      </c>
      <c r="N8" s="615">
        <f t="shared" si="1"/>
        <v>111</v>
      </c>
      <c r="O8" s="615">
        <f t="shared" si="1"/>
        <v>102</v>
      </c>
    </row>
    <row r="9" spans="2:22" ht="15.75" customHeight="1">
      <c r="B9" s="1751" t="s">
        <v>414</v>
      </c>
      <c r="C9" s="1751"/>
      <c r="D9" s="1751"/>
      <c r="E9" s="1751"/>
      <c r="F9" s="1751"/>
      <c r="G9" s="1751"/>
      <c r="H9" s="1751"/>
      <c r="I9" s="1753"/>
      <c r="J9" s="104">
        <f t="shared" ref="J9:O9" si="2">SUM(J16:J28)</f>
        <v>555</v>
      </c>
      <c r="K9" s="110">
        <f t="shared" si="2"/>
        <v>560</v>
      </c>
      <c r="L9" s="110">
        <f t="shared" si="2"/>
        <v>562</v>
      </c>
      <c r="M9" s="110">
        <f t="shared" si="2"/>
        <v>557</v>
      </c>
      <c r="N9" s="615">
        <f t="shared" si="2"/>
        <v>582</v>
      </c>
      <c r="O9" s="615">
        <f t="shared" si="2"/>
        <v>559</v>
      </c>
      <c r="T9"/>
      <c r="U9"/>
      <c r="V9"/>
    </row>
    <row r="10" spans="2:22" ht="15.75" customHeight="1">
      <c r="B10" s="1751"/>
      <c r="C10" s="1751"/>
      <c r="D10" s="1751"/>
      <c r="E10" s="1751"/>
      <c r="F10" s="1751"/>
      <c r="G10" s="1751"/>
      <c r="H10" s="1751"/>
      <c r="I10" s="1753"/>
      <c r="J10" s="104"/>
      <c r="K10" s="110"/>
      <c r="L10" s="110"/>
      <c r="M10" s="110"/>
      <c r="N10" s="615"/>
      <c r="O10" s="615"/>
      <c r="T10"/>
      <c r="U10"/>
      <c r="V10"/>
    </row>
    <row r="11" spans="2:22" ht="15.75" customHeight="1">
      <c r="B11" s="1756" t="s">
        <v>415</v>
      </c>
      <c r="C11" s="1756"/>
      <c r="D11" s="1756"/>
      <c r="E11" s="1756"/>
      <c r="F11" s="1756"/>
      <c r="G11" s="1756"/>
      <c r="H11" s="1756"/>
      <c r="I11" s="1756"/>
      <c r="J11" s="773">
        <f t="shared" ref="J11:O11" si="3">SUM(J12:J28)</f>
        <v>639</v>
      </c>
      <c r="K11" s="779">
        <f t="shared" si="3"/>
        <v>649</v>
      </c>
      <c r="L11" s="779">
        <f t="shared" si="3"/>
        <v>657</v>
      </c>
      <c r="M11" s="779">
        <f t="shared" si="3"/>
        <v>660</v>
      </c>
      <c r="N11" s="774">
        <f t="shared" si="3"/>
        <v>696</v>
      </c>
      <c r="O11" s="774">
        <f t="shared" si="3"/>
        <v>664</v>
      </c>
    </row>
    <row r="12" spans="2:22" ht="15.75" customHeight="1">
      <c r="B12" s="1751" t="s">
        <v>843</v>
      </c>
      <c r="C12" s="1751"/>
      <c r="D12" s="1751"/>
      <c r="E12" s="1751"/>
      <c r="F12" s="1751"/>
      <c r="G12" s="1751"/>
      <c r="H12" s="1751"/>
      <c r="I12" s="1753"/>
      <c r="J12" s="104">
        <v>4</v>
      </c>
      <c r="K12" s="110">
        <v>4</v>
      </c>
      <c r="L12" s="110">
        <v>3</v>
      </c>
      <c r="M12" s="110">
        <v>2</v>
      </c>
      <c r="N12" s="615">
        <v>3</v>
      </c>
      <c r="O12" s="615">
        <v>3</v>
      </c>
    </row>
    <row r="13" spans="2:22" ht="15.75" customHeight="1">
      <c r="B13" s="1751" t="s">
        <v>1001</v>
      </c>
      <c r="C13" s="1751"/>
      <c r="D13" s="1751"/>
      <c r="E13" s="1751"/>
      <c r="F13" s="1751"/>
      <c r="G13" s="1751"/>
      <c r="H13" s="1751"/>
      <c r="I13" s="1753"/>
      <c r="J13" s="104">
        <v>0</v>
      </c>
      <c r="K13" s="110">
        <v>0</v>
      </c>
      <c r="L13" s="110">
        <v>0</v>
      </c>
      <c r="M13" s="110">
        <v>0</v>
      </c>
      <c r="N13" s="615">
        <v>0</v>
      </c>
      <c r="O13" s="615">
        <v>0</v>
      </c>
      <c r="T13"/>
      <c r="U13"/>
      <c r="V13"/>
    </row>
    <row r="14" spans="2:22" ht="15.75" customHeight="1">
      <c r="B14" s="1751" t="s">
        <v>419</v>
      </c>
      <c r="C14" s="1751"/>
      <c r="D14" s="1751"/>
      <c r="E14" s="1751"/>
      <c r="F14" s="1751"/>
      <c r="G14" s="1751"/>
      <c r="H14" s="1751"/>
      <c r="I14" s="1753"/>
      <c r="J14" s="104">
        <v>49</v>
      </c>
      <c r="K14" s="110">
        <v>52</v>
      </c>
      <c r="L14" s="110">
        <v>57</v>
      </c>
      <c r="M14" s="110">
        <v>66</v>
      </c>
      <c r="N14" s="615">
        <v>75</v>
      </c>
      <c r="O14" s="615">
        <v>61</v>
      </c>
      <c r="T14"/>
      <c r="U14"/>
      <c r="V14"/>
    </row>
    <row r="15" spans="2:22" ht="15.75" customHeight="1">
      <c r="B15" s="1751" t="s">
        <v>420</v>
      </c>
      <c r="C15" s="1751"/>
      <c r="D15" s="1751"/>
      <c r="E15" s="1751"/>
      <c r="F15" s="1751"/>
      <c r="G15" s="1751"/>
      <c r="H15" s="1751"/>
      <c r="I15" s="1753"/>
      <c r="J15" s="104">
        <v>31</v>
      </c>
      <c r="K15" s="110">
        <v>33</v>
      </c>
      <c r="L15" s="110">
        <v>35</v>
      </c>
      <c r="M15" s="110">
        <v>35</v>
      </c>
      <c r="N15" s="615">
        <v>36</v>
      </c>
      <c r="O15" s="615">
        <v>41</v>
      </c>
    </row>
    <row r="16" spans="2:22" ht="15.75" customHeight="1">
      <c r="B16" s="1751" t="s">
        <v>431</v>
      </c>
      <c r="C16" s="1751"/>
      <c r="D16" s="1751"/>
      <c r="E16" s="1751"/>
      <c r="F16" s="1751"/>
      <c r="G16" s="1751"/>
      <c r="H16" s="1751"/>
      <c r="I16" s="1753"/>
      <c r="J16" s="906">
        <v>0</v>
      </c>
      <c r="K16" s="909">
        <v>0</v>
      </c>
      <c r="L16" s="909">
        <v>0</v>
      </c>
      <c r="M16" s="909">
        <v>0</v>
      </c>
      <c r="N16" s="615">
        <v>0</v>
      </c>
      <c r="O16" s="615">
        <v>2</v>
      </c>
    </row>
    <row r="17" spans="2:21" ht="15.75" customHeight="1">
      <c r="B17" s="1751" t="s">
        <v>422</v>
      </c>
      <c r="C17" s="1751"/>
      <c r="D17" s="1751"/>
      <c r="E17" s="1751"/>
      <c r="F17" s="1751"/>
      <c r="G17" s="1751"/>
      <c r="H17" s="1751"/>
      <c r="I17" s="1753"/>
      <c r="J17" s="104">
        <v>4</v>
      </c>
      <c r="K17" s="110">
        <v>4</v>
      </c>
      <c r="L17" s="110">
        <v>7</v>
      </c>
      <c r="M17" s="110">
        <v>6</v>
      </c>
      <c r="N17" s="615">
        <v>8</v>
      </c>
      <c r="O17" s="615">
        <v>3</v>
      </c>
    </row>
    <row r="18" spans="2:21" ht="15.75" customHeight="1">
      <c r="B18" s="1751" t="s">
        <v>1002</v>
      </c>
      <c r="C18" s="1751"/>
      <c r="D18" s="1751"/>
      <c r="E18" s="1751"/>
      <c r="F18" s="1751"/>
      <c r="G18" s="1751"/>
      <c r="H18" s="1751"/>
      <c r="I18" s="1753"/>
      <c r="J18" s="104">
        <v>11</v>
      </c>
      <c r="K18" s="110">
        <v>12</v>
      </c>
      <c r="L18" s="110">
        <v>13</v>
      </c>
      <c r="M18" s="110">
        <v>12</v>
      </c>
      <c r="N18" s="615">
        <v>14</v>
      </c>
      <c r="O18" s="615">
        <v>10</v>
      </c>
    </row>
    <row r="19" spans="2:21">
      <c r="B19" s="1751" t="s">
        <v>1003</v>
      </c>
      <c r="C19" s="1751"/>
      <c r="D19" s="1751"/>
      <c r="E19" s="1751"/>
      <c r="F19" s="1751"/>
      <c r="G19" s="1751"/>
      <c r="H19" s="1751"/>
      <c r="I19" s="1753"/>
      <c r="J19" s="104">
        <v>124</v>
      </c>
      <c r="K19" s="110">
        <v>131</v>
      </c>
      <c r="L19" s="110">
        <v>131</v>
      </c>
      <c r="M19" s="110">
        <v>133</v>
      </c>
      <c r="N19" s="615">
        <v>133</v>
      </c>
      <c r="O19" s="615">
        <v>139</v>
      </c>
    </row>
    <row r="20" spans="2:21" ht="15.75" customHeight="1">
      <c r="B20" s="1751" t="s">
        <v>1004</v>
      </c>
      <c r="C20" s="1751"/>
      <c r="D20" s="1751"/>
      <c r="E20" s="1751"/>
      <c r="F20" s="1751"/>
      <c r="G20" s="1751"/>
      <c r="H20" s="1751"/>
      <c r="I20" s="1753"/>
      <c r="J20" s="104">
        <v>6</v>
      </c>
      <c r="K20" s="110">
        <v>7</v>
      </c>
      <c r="L20" s="110">
        <v>7</v>
      </c>
      <c r="M20" s="110">
        <v>8</v>
      </c>
      <c r="N20" s="615">
        <v>9</v>
      </c>
      <c r="O20" s="615">
        <v>4</v>
      </c>
    </row>
    <row r="21" spans="2:21" ht="15.75" customHeight="1">
      <c r="B21" s="1751" t="s">
        <v>1005</v>
      </c>
      <c r="C21" s="1751"/>
      <c r="D21" s="1751"/>
      <c r="E21" s="1751"/>
      <c r="F21" s="1751"/>
      <c r="G21" s="1751"/>
      <c r="H21" s="1751"/>
      <c r="I21" s="1753"/>
      <c r="J21" s="104">
        <v>135</v>
      </c>
      <c r="K21" s="110">
        <v>144</v>
      </c>
      <c r="L21" s="110">
        <v>151</v>
      </c>
      <c r="M21" s="110">
        <v>153</v>
      </c>
      <c r="N21" s="615">
        <v>158</v>
      </c>
      <c r="O21" s="615">
        <v>155</v>
      </c>
    </row>
    <row r="22" spans="2:21" ht="15.75" customHeight="1">
      <c r="B22" s="1751" t="s">
        <v>1006</v>
      </c>
      <c r="C22" s="1751"/>
      <c r="D22" s="1751"/>
      <c r="E22" s="1751"/>
      <c r="F22" s="1751"/>
      <c r="G22" s="1751"/>
      <c r="H22" s="1751"/>
      <c r="I22" s="1753"/>
      <c r="J22" s="916">
        <v>22</v>
      </c>
      <c r="K22" s="910">
        <v>17</v>
      </c>
      <c r="L22" s="910">
        <v>17</v>
      </c>
      <c r="M22" s="910">
        <v>15</v>
      </c>
      <c r="N22" s="911">
        <v>20</v>
      </c>
      <c r="O22" s="911">
        <v>0</v>
      </c>
    </row>
    <row r="23" spans="2:21" ht="15.75" customHeight="1">
      <c r="B23" s="1751" t="s">
        <v>1007</v>
      </c>
      <c r="C23" s="1751"/>
      <c r="D23" s="1751"/>
      <c r="E23" s="1751"/>
      <c r="F23" s="1751"/>
      <c r="G23" s="1751"/>
      <c r="H23" s="1751"/>
      <c r="I23" s="1751"/>
      <c r="J23" s="971">
        <v>56</v>
      </c>
      <c r="K23" s="635">
        <v>71</v>
      </c>
      <c r="L23" s="635">
        <v>70</v>
      </c>
      <c r="M23" s="635">
        <v>73</v>
      </c>
      <c r="N23" s="636">
        <v>79</v>
      </c>
      <c r="O23" s="636">
        <v>76</v>
      </c>
    </row>
    <row r="24" spans="2:21" ht="15.75" customHeight="1">
      <c r="B24" s="1753" t="s">
        <v>1008</v>
      </c>
      <c r="C24" s="1753"/>
      <c r="D24" s="1753"/>
      <c r="E24" s="1753"/>
      <c r="F24" s="1753"/>
      <c r="G24" s="1753"/>
      <c r="H24" s="1753"/>
      <c r="I24" s="1753"/>
      <c r="J24" s="916">
        <v>61</v>
      </c>
      <c r="K24" s="910">
        <v>55</v>
      </c>
      <c r="L24" s="910">
        <v>57</v>
      </c>
      <c r="M24" s="910">
        <v>59</v>
      </c>
      <c r="N24" s="911">
        <v>59</v>
      </c>
      <c r="O24" s="911">
        <v>0</v>
      </c>
    </row>
    <row r="25" spans="2:21" ht="15.75" customHeight="1">
      <c r="B25" s="1753" t="s">
        <v>1009</v>
      </c>
      <c r="C25" s="1753"/>
      <c r="D25" s="1753"/>
      <c r="E25" s="1753"/>
      <c r="F25" s="1753"/>
      <c r="G25" s="1753"/>
      <c r="H25" s="1753"/>
      <c r="I25" s="1753"/>
      <c r="J25" s="104">
        <v>29</v>
      </c>
      <c r="K25" s="110">
        <v>29</v>
      </c>
      <c r="L25" s="110">
        <v>27</v>
      </c>
      <c r="M25" s="110">
        <v>25</v>
      </c>
      <c r="N25" s="615">
        <v>27</v>
      </c>
      <c r="O25" s="615">
        <v>33</v>
      </c>
    </row>
    <row r="26" spans="2:21" ht="15.75" customHeight="1">
      <c r="B26" s="1751" t="s">
        <v>1010</v>
      </c>
      <c r="C26" s="1751"/>
      <c r="D26" s="1751"/>
      <c r="E26" s="1751"/>
      <c r="F26" s="1751"/>
      <c r="G26" s="1751"/>
      <c r="H26" s="1751"/>
      <c r="I26" s="1751"/>
      <c r="J26" s="104">
        <v>77</v>
      </c>
      <c r="K26" s="110">
        <v>58</v>
      </c>
      <c r="L26" s="110">
        <v>57</v>
      </c>
      <c r="M26" s="110">
        <v>49</v>
      </c>
      <c r="N26" s="615">
        <v>46</v>
      </c>
      <c r="O26" s="615">
        <v>39</v>
      </c>
    </row>
    <row r="27" spans="2:21" ht="15.75" customHeight="1">
      <c r="B27" s="1751" t="s">
        <v>432</v>
      </c>
      <c r="C27" s="1751"/>
      <c r="D27" s="1751"/>
      <c r="E27" s="1751"/>
      <c r="F27" s="1751"/>
      <c r="G27" s="1751"/>
      <c r="H27" s="1751"/>
      <c r="I27" s="1751"/>
      <c r="J27" s="104">
        <v>4</v>
      </c>
      <c r="K27" s="110">
        <v>2</v>
      </c>
      <c r="L27" s="110">
        <v>2</v>
      </c>
      <c r="M27" s="110">
        <v>1</v>
      </c>
      <c r="N27" s="615">
        <v>2</v>
      </c>
      <c r="O27" s="615">
        <v>3</v>
      </c>
    </row>
    <row r="28" spans="2:21" ht="15.75" customHeight="1" thickBot="1">
      <c r="B28" s="1762" t="s">
        <v>424</v>
      </c>
      <c r="C28" s="1762"/>
      <c r="D28" s="1762"/>
      <c r="E28" s="1762"/>
      <c r="F28" s="1762"/>
      <c r="G28" s="1762"/>
      <c r="H28" s="1762"/>
      <c r="I28" s="1762"/>
      <c r="J28" s="614">
        <v>26</v>
      </c>
      <c r="K28" s="112">
        <v>30</v>
      </c>
      <c r="L28" s="112">
        <v>23</v>
      </c>
      <c r="M28" s="112">
        <v>23</v>
      </c>
      <c r="N28" s="616">
        <v>27</v>
      </c>
      <c r="O28" s="616">
        <v>95</v>
      </c>
    </row>
    <row r="29" spans="2:21" ht="15.75" customHeight="1" thickTop="1">
      <c r="B29" s="972" t="s">
        <v>958</v>
      </c>
      <c r="C29" s="5"/>
      <c r="D29" s="5"/>
      <c r="E29" s="5"/>
      <c r="F29" s="5"/>
      <c r="G29" s="5"/>
      <c r="H29" s="5"/>
      <c r="I29" s="5"/>
      <c r="P29" s="348"/>
      <c r="Q29" s="348"/>
      <c r="R29" s="348"/>
      <c r="S29" s="348"/>
      <c r="T29" s="348"/>
      <c r="U29" s="348"/>
    </row>
    <row r="30" spans="2:21" ht="15.75" customHeight="1">
      <c r="B30" s="50" t="s">
        <v>959</v>
      </c>
      <c r="J30" s="2"/>
      <c r="K30" s="2"/>
      <c r="L30" s="2"/>
      <c r="M30" s="2"/>
      <c r="N30" s="2"/>
      <c r="O30" s="2"/>
    </row>
    <row r="31" spans="2:21" ht="15.75" customHeight="1">
      <c r="B31" s="50" t="s">
        <v>1034</v>
      </c>
      <c r="J31" s="2"/>
      <c r="K31" s="2"/>
      <c r="L31" s="2"/>
      <c r="M31" s="2"/>
      <c r="N31" s="2"/>
      <c r="O31" s="2"/>
    </row>
    <row r="32" spans="2:21" s="607" customFormat="1" ht="15.75" customHeight="1">
      <c r="B32" s="50"/>
      <c r="C32" s="914"/>
    </row>
    <row r="33" spans="2:33" ht="15.75" customHeight="1">
      <c r="J33" s="2"/>
      <c r="K33" s="2"/>
      <c r="L33" s="2"/>
      <c r="M33" s="2"/>
      <c r="N33" s="2"/>
      <c r="O33" s="2"/>
    </row>
    <row r="34" spans="2:33" s="11" customFormat="1" ht="15.75" customHeight="1">
      <c r="B34" s="1609" t="s">
        <v>640</v>
      </c>
      <c r="C34" s="1609"/>
      <c r="D34" s="1609"/>
      <c r="E34" s="1609"/>
      <c r="F34" s="1609"/>
      <c r="G34" s="1609"/>
      <c r="H34" s="1609"/>
      <c r="I34" s="1609"/>
      <c r="J34" s="1609"/>
      <c r="K34" s="1609"/>
      <c r="L34" s="1609"/>
      <c r="M34" s="1609"/>
      <c r="N34" s="1609"/>
      <c r="O34" s="1609"/>
    </row>
    <row r="35" spans="2:33" s="11" customFormat="1" ht="15.75" customHeight="1" thickBot="1">
      <c r="B35" s="13"/>
      <c r="C35" s="13"/>
      <c r="D35" s="13"/>
      <c r="E35" s="13"/>
      <c r="F35" s="13"/>
      <c r="G35" s="13"/>
      <c r="H35" s="13"/>
      <c r="I35" s="13"/>
      <c r="J35" s="80"/>
      <c r="K35" s="80"/>
      <c r="L35" s="82"/>
      <c r="N35" s="38"/>
      <c r="O35" s="38"/>
    </row>
    <row r="36" spans="2:33" ht="15.75" customHeight="1" thickTop="1">
      <c r="B36" s="1597" t="s">
        <v>848</v>
      </c>
      <c r="C36" s="1597"/>
      <c r="D36" s="1597"/>
      <c r="E36" s="1597"/>
      <c r="F36" s="1597"/>
      <c r="G36" s="1597"/>
      <c r="H36" s="1597"/>
      <c r="I36" s="1597"/>
      <c r="J36" s="1764" t="s">
        <v>138</v>
      </c>
      <c r="K36" s="1766" t="s">
        <v>633</v>
      </c>
      <c r="L36" s="1761" t="s">
        <v>634</v>
      </c>
      <c r="M36" s="4"/>
      <c r="N36" s="4"/>
      <c r="O36" s="2"/>
    </row>
    <row r="37" spans="2:33" ht="15.75" customHeight="1">
      <c r="B37" s="1601"/>
      <c r="C37" s="1601"/>
      <c r="D37" s="1601"/>
      <c r="E37" s="1601"/>
      <c r="F37" s="1601"/>
      <c r="G37" s="1601"/>
      <c r="H37" s="1601"/>
      <c r="I37" s="1601"/>
      <c r="J37" s="1765"/>
      <c r="K37" s="1767"/>
      <c r="L37" s="1768"/>
      <c r="M37" s="4"/>
      <c r="N37" s="4"/>
      <c r="O37" s="2"/>
    </row>
    <row r="38" spans="2:33" s="52" customFormat="1" ht="15.75" customHeight="1">
      <c r="B38" s="1763"/>
      <c r="C38" s="1763"/>
      <c r="D38" s="1763"/>
      <c r="E38" s="1763"/>
      <c r="F38" s="1763"/>
      <c r="G38" s="1763"/>
      <c r="H38" s="1763"/>
      <c r="I38" s="1763"/>
      <c r="J38" s="107" t="s">
        <v>635</v>
      </c>
      <c r="K38" s="108" t="s">
        <v>635</v>
      </c>
      <c r="L38" s="109" t="s">
        <v>636</v>
      </c>
      <c r="M38" s="228"/>
      <c r="N38" s="67"/>
    </row>
    <row r="39" spans="2:33" ht="15.75" customHeight="1">
      <c r="B39" s="1771" t="s">
        <v>847</v>
      </c>
      <c r="C39" s="1771"/>
      <c r="D39" s="1771"/>
      <c r="E39" s="1771"/>
      <c r="F39" s="1771"/>
      <c r="G39" s="1771"/>
      <c r="H39" s="1771"/>
      <c r="I39" s="1772"/>
      <c r="J39" s="198">
        <f>K39+L39</f>
        <v>19268</v>
      </c>
      <c r="K39" s="199">
        <v>1387</v>
      </c>
      <c r="L39" s="200">
        <v>17881</v>
      </c>
      <c r="M39" s="4"/>
      <c r="N39" s="4"/>
      <c r="O39" s="8"/>
      <c r="P39" s="281"/>
      <c r="Q39" s="281"/>
      <c r="R39" s="281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2:33" s="52" customFormat="1" ht="15.75" customHeight="1">
      <c r="B40" s="186"/>
      <c r="C40" s="186"/>
      <c r="D40" s="186"/>
      <c r="E40" s="186"/>
      <c r="F40" s="186"/>
      <c r="G40" s="186"/>
      <c r="H40" s="186"/>
      <c r="I40" s="186"/>
      <c r="J40" s="187"/>
      <c r="K40" s="188"/>
      <c r="L40" s="253"/>
      <c r="M40" s="228"/>
      <c r="N40" s="186"/>
    </row>
    <row r="41" spans="2:33" ht="15.75" hidden="1" customHeight="1" outlineLevel="1">
      <c r="B41" s="1769" t="s">
        <v>632</v>
      </c>
      <c r="C41" s="1769"/>
      <c r="D41" s="1769"/>
      <c r="E41" s="1769"/>
      <c r="F41" s="1769"/>
      <c r="G41" s="1769"/>
      <c r="H41" s="1769"/>
      <c r="I41" s="1770"/>
      <c r="J41" s="92">
        <v>22935</v>
      </c>
      <c r="K41" s="110">
        <v>8997</v>
      </c>
      <c r="L41" s="111">
        <v>13938</v>
      </c>
      <c r="M41" s="4"/>
      <c r="N41" s="4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2:33" ht="15.75" hidden="1" customHeight="1" outlineLevel="1">
      <c r="B42" s="1769" t="s">
        <v>370</v>
      </c>
      <c r="C42" s="1769"/>
      <c r="D42" s="1769"/>
      <c r="E42" s="1769"/>
      <c r="F42" s="1769"/>
      <c r="G42" s="1769"/>
      <c r="H42" s="1769"/>
      <c r="I42" s="1770"/>
      <c r="J42" s="92">
        <v>12716</v>
      </c>
      <c r="K42" s="110">
        <v>1240</v>
      </c>
      <c r="L42" s="111">
        <v>11476</v>
      </c>
      <c r="M42" s="4"/>
      <c r="N42" s="4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2:33" ht="15.75" customHeight="1" collapsed="1">
      <c r="B43" s="1769" t="s">
        <v>849</v>
      </c>
      <c r="C43" s="1769"/>
      <c r="D43" s="1769"/>
      <c r="E43" s="1769"/>
      <c r="F43" s="1769"/>
      <c r="G43" s="1769"/>
      <c r="H43" s="1769"/>
      <c r="I43" s="1770"/>
      <c r="J43" s="92">
        <v>16167</v>
      </c>
      <c r="K43" s="110">
        <v>1843</v>
      </c>
      <c r="L43" s="111">
        <v>14324</v>
      </c>
      <c r="M43" s="4"/>
      <c r="N43" s="4"/>
      <c r="O43" s="8"/>
      <c r="P43" s="281"/>
      <c r="Q43" s="281"/>
      <c r="R43" s="281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2:33" ht="15.75" customHeight="1">
      <c r="B44" s="1769" t="s">
        <v>850</v>
      </c>
      <c r="C44" s="1769"/>
      <c r="D44" s="1769"/>
      <c r="E44" s="1769"/>
      <c r="F44" s="1769"/>
      <c r="G44" s="1769"/>
      <c r="H44" s="1769"/>
      <c r="I44" s="1770"/>
      <c r="J44" s="92">
        <v>17259</v>
      </c>
      <c r="K44" s="110">
        <v>2146</v>
      </c>
      <c r="L44" s="111">
        <v>15112</v>
      </c>
      <c r="M44" s="4"/>
      <c r="N44" s="4"/>
      <c r="O44" s="8"/>
      <c r="P44" s="281"/>
      <c r="Q44" s="281"/>
      <c r="R44" s="281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2:33" ht="15.75" customHeight="1">
      <c r="B45" s="1769" t="s">
        <v>851</v>
      </c>
      <c r="C45" s="1769"/>
      <c r="D45" s="1769"/>
      <c r="E45" s="1769"/>
      <c r="F45" s="1769"/>
      <c r="G45" s="1769"/>
      <c r="H45" s="1769"/>
      <c r="I45" s="1770"/>
      <c r="J45" s="92">
        <v>18093</v>
      </c>
      <c r="K45" s="110">
        <v>1794</v>
      </c>
      <c r="L45" s="111">
        <v>16298</v>
      </c>
      <c r="M45" s="4"/>
      <c r="N45" s="4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2:33" ht="15.75" customHeight="1">
      <c r="B46" s="1769" t="s">
        <v>852</v>
      </c>
      <c r="C46" s="1769"/>
      <c r="D46" s="1769"/>
      <c r="E46" s="1769"/>
      <c r="F46" s="1769"/>
      <c r="G46" s="1769"/>
      <c r="H46" s="1769"/>
      <c r="I46" s="1770"/>
      <c r="J46" s="92">
        <v>16760</v>
      </c>
      <c r="K46" s="110">
        <v>1205</v>
      </c>
      <c r="L46" s="111">
        <v>15555</v>
      </c>
      <c r="M46" s="4"/>
      <c r="N46" s="4"/>
      <c r="O46" s="8"/>
      <c r="P46" s="281"/>
      <c r="Q46" s="281"/>
      <c r="R46" s="281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2:33" ht="15.75" customHeight="1" thickBot="1">
      <c r="B47" s="1750"/>
      <c r="C47" s="1750"/>
      <c r="D47" s="1750"/>
      <c r="E47" s="1750"/>
      <c r="F47" s="1750"/>
      <c r="G47" s="1750"/>
      <c r="H47" s="1750"/>
      <c r="I47" s="1750"/>
      <c r="J47" s="98"/>
      <c r="K47" s="112"/>
      <c r="L47" s="113"/>
      <c r="M47" s="4"/>
      <c r="N47" s="4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2:33" ht="15.75" customHeight="1" thickTop="1">
      <c r="B48" s="50" t="s">
        <v>846</v>
      </c>
      <c r="C48" s="5"/>
      <c r="D48" s="5"/>
      <c r="E48" s="5"/>
      <c r="F48" s="5"/>
      <c r="G48" s="5"/>
      <c r="H48" s="5"/>
      <c r="I48" s="5"/>
      <c r="O48" s="11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2:15" ht="15.75" customHeight="1">
      <c r="B49" s="50" t="s">
        <v>960</v>
      </c>
      <c r="J49" s="2"/>
      <c r="K49" s="2"/>
      <c r="L49" s="2"/>
      <c r="M49" s="2"/>
      <c r="N49" s="2"/>
      <c r="O49" s="2"/>
    </row>
    <row r="50" spans="2:15">
      <c r="B50" s="50"/>
      <c r="J50" s="2"/>
      <c r="K50" s="2"/>
      <c r="L50" s="2"/>
      <c r="M50" s="2"/>
      <c r="N50" s="2"/>
      <c r="O50" s="2"/>
    </row>
    <row r="51" spans="2:15">
      <c r="J51" s="2"/>
      <c r="K51" s="2"/>
      <c r="L51" s="2"/>
      <c r="M51" s="2"/>
      <c r="N51" s="2"/>
      <c r="O51" s="2"/>
    </row>
    <row r="52" spans="2:15">
      <c r="J52" s="2"/>
      <c r="K52" s="2"/>
      <c r="L52" s="2"/>
      <c r="M52" s="2"/>
      <c r="N52" s="2"/>
      <c r="O52" s="2"/>
    </row>
  </sheetData>
  <mergeCells count="39">
    <mergeCell ref="B47:I47"/>
    <mergeCell ref="B45:I45"/>
    <mergeCell ref="B46:I46"/>
    <mergeCell ref="B38:I38"/>
    <mergeCell ref="B41:I41"/>
    <mergeCell ref="B42:I42"/>
    <mergeCell ref="B43:I43"/>
    <mergeCell ref="B44:I44"/>
    <mergeCell ref="B39:I39"/>
    <mergeCell ref="B34:O34"/>
    <mergeCell ref="B36:I37"/>
    <mergeCell ref="J36:J37"/>
    <mergeCell ref="K36:K37"/>
    <mergeCell ref="L36:L37"/>
    <mergeCell ref="B26:I26"/>
    <mergeCell ref="B11:I11"/>
    <mergeCell ref="B2:O2"/>
    <mergeCell ref="B4:I5"/>
    <mergeCell ref="B6:I6"/>
    <mergeCell ref="B7:I7"/>
    <mergeCell ref="B8:I8"/>
    <mergeCell ref="B9:I9"/>
    <mergeCell ref="B10:I10"/>
    <mergeCell ref="B27:I27"/>
    <mergeCell ref="B28:I28"/>
    <mergeCell ref="B22:I22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3:I23"/>
    <mergeCell ref="B24:I24"/>
    <mergeCell ref="B25:I25"/>
  </mergeCells>
  <phoneticPr fontId="2"/>
  <pageMargins left="0.51181102362204722" right="0.51181102362204722" top="0.55118110236220474" bottom="0.55118110236220474" header="0.31496062992125984" footer="0.31496062992125984"/>
  <pageSetup paperSize="9" firstPageNumber="28" orientation="portrait" useFirstPageNumber="1" r:id="rId1"/>
  <headerFooter>
    <oddFooter>&amp;C&amp;"HGPｺﾞｼｯｸM,ﾒﾃﾞｨｳﾑ"&amp;10&amp;P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BL51"/>
  <sheetViews>
    <sheetView zoomScaleNormal="100" workbookViewId="0">
      <selection activeCell="AI40" sqref="AI40"/>
    </sheetView>
  </sheetViews>
  <sheetFormatPr defaultColWidth="2.625" defaultRowHeight="12"/>
  <cols>
    <col min="1" max="2" width="1.5" style="2" customWidth="1"/>
    <col min="3" max="3" width="2.625" style="2"/>
    <col min="4" max="4" width="3.25" style="2" bestFit="1" customWidth="1"/>
    <col min="5" max="15" width="2.625" style="2"/>
    <col min="16" max="31" width="2.375" style="2" customWidth="1"/>
    <col min="32" max="33" width="2.75" style="2" customWidth="1"/>
    <col min="34" max="34" width="2.625" style="2"/>
    <col min="35" max="35" width="2.625" style="2" customWidth="1"/>
    <col min="36" max="45" width="2.625" style="2"/>
    <col min="46" max="64" width="2.625" style="16"/>
    <col min="65" max="16384" width="2.625" style="2"/>
  </cols>
  <sheetData>
    <row r="1" spans="2:64" s="5" customFormat="1" ht="15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2:64" s="11" customFormat="1" ht="15.75" customHeight="1">
      <c r="B2" s="9"/>
      <c r="C2" s="10" t="s">
        <v>986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2:64" s="11" customFormat="1" ht="15.75" customHeight="1" thickBot="1">
      <c r="B3" s="9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448"/>
      <c r="AC3" s="448"/>
      <c r="AD3" s="448"/>
      <c r="AE3" s="449"/>
      <c r="AF3" s="68"/>
      <c r="AG3" s="68"/>
      <c r="AH3" s="68"/>
      <c r="AI3" s="350" t="s">
        <v>880</v>
      </c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2:64" s="5" customFormat="1" ht="15.75" customHeight="1" thickTop="1">
      <c r="B4" s="14"/>
      <c r="C4" s="1597" t="s">
        <v>882</v>
      </c>
      <c r="D4" s="1597"/>
      <c r="E4" s="1597"/>
      <c r="F4" s="1597"/>
      <c r="G4" s="1598"/>
      <c r="H4" s="1824" t="s">
        <v>427</v>
      </c>
      <c r="I4" s="1825"/>
      <c r="J4" s="1825"/>
      <c r="K4" s="1826"/>
      <c r="L4" s="1830" t="s">
        <v>433</v>
      </c>
      <c r="M4" s="1830"/>
      <c r="N4" s="1830"/>
      <c r="O4" s="1830"/>
      <c r="P4" s="1830"/>
      <c r="Q4" s="1830"/>
      <c r="R4" s="1830"/>
      <c r="S4" s="1830"/>
      <c r="T4" s="1830"/>
      <c r="U4" s="1830"/>
      <c r="V4" s="1830"/>
      <c r="W4" s="1830"/>
      <c r="X4" s="1830"/>
      <c r="Y4" s="1830"/>
      <c r="Z4" s="1830"/>
      <c r="AA4" s="1830"/>
      <c r="AB4" s="1830"/>
      <c r="AC4" s="1830"/>
      <c r="AD4" s="1830"/>
      <c r="AE4" s="1830"/>
      <c r="AF4" s="1830"/>
      <c r="AG4" s="1830"/>
      <c r="AH4" s="1830"/>
      <c r="AI4" s="1749"/>
    </row>
    <row r="5" spans="2:64" s="5" customFormat="1" ht="15.75" customHeight="1">
      <c r="B5" s="14"/>
      <c r="C5" s="1655"/>
      <c r="D5" s="1655"/>
      <c r="E5" s="1655"/>
      <c r="F5" s="1655"/>
      <c r="G5" s="1600"/>
      <c r="H5" s="1827"/>
      <c r="I5" s="1828"/>
      <c r="J5" s="1828"/>
      <c r="K5" s="1829"/>
      <c r="L5" s="1828" t="s">
        <v>34</v>
      </c>
      <c r="M5" s="1828"/>
      <c r="N5" s="1828"/>
      <c r="O5" s="1828"/>
      <c r="P5" s="1831" t="s">
        <v>434</v>
      </c>
      <c r="Q5" s="1831"/>
      <c r="R5" s="1831"/>
      <c r="S5" s="1831"/>
      <c r="T5" s="1831"/>
      <c r="U5" s="1831"/>
      <c r="V5" s="1831"/>
      <c r="W5" s="1831"/>
      <c r="X5" s="1831"/>
      <c r="Y5" s="1831"/>
      <c r="Z5" s="1831"/>
      <c r="AA5" s="1831"/>
      <c r="AB5" s="1832" t="s">
        <v>764</v>
      </c>
      <c r="AC5" s="1832"/>
      <c r="AD5" s="1832"/>
      <c r="AE5" s="1833"/>
      <c r="AF5" s="1832" t="s">
        <v>435</v>
      </c>
      <c r="AG5" s="1832"/>
      <c r="AH5" s="1832"/>
      <c r="AI5" s="1833"/>
      <c r="AJ5" s="114"/>
    </row>
    <row r="6" spans="2:64" s="5" customFormat="1" ht="15.75" customHeight="1">
      <c r="B6" s="14"/>
      <c r="C6" s="1601"/>
      <c r="D6" s="1601"/>
      <c r="E6" s="1601"/>
      <c r="F6" s="1601"/>
      <c r="G6" s="1711"/>
      <c r="H6" s="1649"/>
      <c r="I6" s="1650"/>
      <c r="J6" s="1650"/>
      <c r="K6" s="1587"/>
      <c r="L6" s="1650"/>
      <c r="M6" s="1650"/>
      <c r="N6" s="1650"/>
      <c r="O6" s="1650"/>
      <c r="P6" s="1836" t="s">
        <v>34</v>
      </c>
      <c r="Q6" s="1836"/>
      <c r="R6" s="1836"/>
      <c r="S6" s="1836"/>
      <c r="T6" s="1650" t="s">
        <v>35</v>
      </c>
      <c r="U6" s="1650"/>
      <c r="V6" s="1650"/>
      <c r="W6" s="1650"/>
      <c r="X6" s="1836" t="s">
        <v>36</v>
      </c>
      <c r="Y6" s="1836"/>
      <c r="Z6" s="1836"/>
      <c r="AA6" s="1836"/>
      <c r="AB6" s="1834"/>
      <c r="AC6" s="1834"/>
      <c r="AD6" s="1834"/>
      <c r="AE6" s="1835"/>
      <c r="AF6" s="1834"/>
      <c r="AG6" s="1834"/>
      <c r="AH6" s="1834"/>
      <c r="AI6" s="1835"/>
      <c r="AJ6" s="114"/>
    </row>
    <row r="7" spans="2:64" s="61" customFormat="1" ht="12" customHeight="1">
      <c r="C7" s="1664"/>
      <c r="D7" s="1664"/>
      <c r="E7" s="1664"/>
      <c r="F7" s="1664"/>
      <c r="G7" s="1664"/>
      <c r="H7" s="1823" t="s">
        <v>906</v>
      </c>
      <c r="I7" s="1611"/>
      <c r="J7" s="1611"/>
      <c r="K7" s="1611"/>
      <c r="L7" s="1822" t="s">
        <v>39</v>
      </c>
      <c r="M7" s="1822"/>
      <c r="N7" s="1822"/>
      <c r="O7" s="1822"/>
      <c r="P7" s="1822" t="s">
        <v>39</v>
      </c>
      <c r="Q7" s="1822"/>
      <c r="R7" s="1822"/>
      <c r="S7" s="1822"/>
      <c r="T7" s="1822" t="s">
        <v>39</v>
      </c>
      <c r="U7" s="1822"/>
      <c r="V7" s="1822"/>
      <c r="W7" s="1822"/>
      <c r="X7" s="1822" t="s">
        <v>39</v>
      </c>
      <c r="Y7" s="1822"/>
      <c r="Z7" s="1822"/>
      <c r="AA7" s="1822"/>
      <c r="AB7" s="1822" t="s">
        <v>39</v>
      </c>
      <c r="AC7" s="1822"/>
      <c r="AD7" s="1822"/>
      <c r="AE7" s="1610"/>
      <c r="AF7" s="1822" t="s">
        <v>39</v>
      </c>
      <c r="AG7" s="1822"/>
      <c r="AH7" s="1822"/>
      <c r="AI7" s="1610"/>
    </row>
    <row r="8" spans="2:64" s="5" customFormat="1" ht="14.25" hidden="1" customHeight="1">
      <c r="B8" s="14"/>
      <c r="C8" s="1605" t="s">
        <v>338</v>
      </c>
      <c r="D8" s="1605"/>
      <c r="E8" s="1605"/>
      <c r="F8" s="1605"/>
      <c r="G8" s="1605"/>
      <c r="H8" s="1791">
        <v>26</v>
      </c>
      <c r="I8" s="1792"/>
      <c r="J8" s="1792"/>
      <c r="K8" s="1792"/>
      <c r="L8" s="1798">
        <v>1219</v>
      </c>
      <c r="M8" s="1798"/>
      <c r="N8" s="1607"/>
      <c r="O8" s="1607"/>
      <c r="P8" s="1799">
        <v>1212</v>
      </c>
      <c r="Q8" s="1799"/>
      <c r="R8" s="1799"/>
      <c r="S8" s="1799"/>
      <c r="T8" s="1799">
        <v>912</v>
      </c>
      <c r="U8" s="1799"/>
      <c r="V8" s="1799"/>
      <c r="W8" s="1799"/>
      <c r="X8" s="1607">
        <v>300</v>
      </c>
      <c r="Y8" s="1607"/>
      <c r="Z8" s="1607"/>
      <c r="AA8" s="1607"/>
      <c r="AB8" s="1607">
        <v>7</v>
      </c>
      <c r="AC8" s="1607"/>
      <c r="AD8" s="1607"/>
      <c r="AE8" s="1553"/>
      <c r="AF8" s="1607">
        <v>7</v>
      </c>
      <c r="AG8" s="1607"/>
      <c r="AH8" s="1607"/>
      <c r="AI8" s="1553"/>
    </row>
    <row r="9" spans="2:64" s="608" customFormat="1" ht="14.25" customHeight="1">
      <c r="B9" s="14"/>
      <c r="C9" s="1605" t="s">
        <v>25</v>
      </c>
      <c r="D9" s="1605"/>
      <c r="E9" s="1605"/>
      <c r="F9" s="1605"/>
      <c r="G9" s="1682"/>
      <c r="H9" s="1791">
        <v>19</v>
      </c>
      <c r="I9" s="1578"/>
      <c r="J9" s="1578"/>
      <c r="K9" s="1793"/>
      <c r="L9" s="1794">
        <v>1015</v>
      </c>
      <c r="M9" s="1821"/>
      <c r="N9" s="1821"/>
      <c r="O9" s="1796"/>
      <c r="P9" s="1577">
        <v>1057</v>
      </c>
      <c r="Q9" s="1578"/>
      <c r="R9" s="1578"/>
      <c r="S9" s="1793"/>
      <c r="T9" s="1577">
        <v>830</v>
      </c>
      <c r="U9" s="1578"/>
      <c r="V9" s="1578"/>
      <c r="W9" s="1793"/>
      <c r="X9" s="1553">
        <v>227</v>
      </c>
      <c r="Y9" s="1548"/>
      <c r="Z9" s="1548"/>
      <c r="AA9" s="1554"/>
      <c r="AB9" s="1553" t="s">
        <v>879</v>
      </c>
      <c r="AC9" s="1548"/>
      <c r="AD9" s="1548"/>
      <c r="AE9" s="1554"/>
      <c r="AF9" s="1553">
        <v>1</v>
      </c>
      <c r="AG9" s="1548"/>
      <c r="AH9" s="1548"/>
      <c r="AI9" s="1548"/>
    </row>
    <row r="10" spans="2:64" s="5" customFormat="1" ht="15.75" customHeight="1">
      <c r="B10" s="14"/>
      <c r="C10" s="1605" t="s">
        <v>24</v>
      </c>
      <c r="D10" s="1605"/>
      <c r="E10" s="1605"/>
      <c r="F10" s="1605"/>
      <c r="G10" s="1682"/>
      <c r="H10" s="1791">
        <v>19</v>
      </c>
      <c r="I10" s="1578"/>
      <c r="J10" s="1578"/>
      <c r="K10" s="1793"/>
      <c r="L10" s="1794">
        <v>1077</v>
      </c>
      <c r="M10" s="1821"/>
      <c r="N10" s="1821"/>
      <c r="O10" s="1796"/>
      <c r="P10" s="1577">
        <v>1097</v>
      </c>
      <c r="Q10" s="1578"/>
      <c r="R10" s="1578"/>
      <c r="S10" s="1793"/>
      <c r="T10" s="1577">
        <v>810</v>
      </c>
      <c r="U10" s="1578"/>
      <c r="V10" s="1578"/>
      <c r="W10" s="1793"/>
      <c r="X10" s="1553">
        <v>287</v>
      </c>
      <c r="Y10" s="1548"/>
      <c r="Z10" s="1548"/>
      <c r="AA10" s="1554"/>
      <c r="AB10" s="1553">
        <v>24</v>
      </c>
      <c r="AC10" s="1548"/>
      <c r="AD10" s="1548"/>
      <c r="AE10" s="1554"/>
      <c r="AF10" s="1553">
        <v>1</v>
      </c>
      <c r="AG10" s="1548"/>
      <c r="AH10" s="1548"/>
      <c r="AI10" s="1548"/>
    </row>
    <row r="11" spans="2:64" s="5" customFormat="1" ht="15.75" customHeight="1">
      <c r="B11" s="14"/>
      <c r="C11" s="1605" t="s">
        <v>751</v>
      </c>
      <c r="D11" s="1605"/>
      <c r="E11" s="1605"/>
      <c r="F11" s="1605"/>
      <c r="G11" s="1605"/>
      <c r="H11" s="1791">
        <v>19</v>
      </c>
      <c r="I11" s="1792"/>
      <c r="J11" s="1792"/>
      <c r="K11" s="1792"/>
      <c r="L11" s="1798">
        <v>1118</v>
      </c>
      <c r="M11" s="1798"/>
      <c r="N11" s="1607"/>
      <c r="O11" s="1607"/>
      <c r="P11" s="1799">
        <v>1146</v>
      </c>
      <c r="Q11" s="1799"/>
      <c r="R11" s="1799"/>
      <c r="S11" s="1799"/>
      <c r="T11" s="1799">
        <v>870</v>
      </c>
      <c r="U11" s="1799"/>
      <c r="V11" s="1799"/>
      <c r="W11" s="1799"/>
      <c r="X11" s="1607">
        <v>276</v>
      </c>
      <c r="Y11" s="1607"/>
      <c r="Z11" s="1607"/>
      <c r="AA11" s="1607"/>
      <c r="AB11" s="1607">
        <v>31</v>
      </c>
      <c r="AC11" s="1607"/>
      <c r="AD11" s="1607"/>
      <c r="AE11" s="1553"/>
      <c r="AF11" s="1607">
        <v>1</v>
      </c>
      <c r="AG11" s="1607"/>
      <c r="AH11" s="1607"/>
      <c r="AI11" s="1553"/>
    </row>
    <row r="12" spans="2:64" s="5" customFormat="1" ht="15.75" customHeight="1">
      <c r="B12" s="14"/>
      <c r="C12" s="1605" t="s">
        <v>770</v>
      </c>
      <c r="D12" s="1605"/>
      <c r="E12" s="1605"/>
      <c r="F12" s="1605"/>
      <c r="G12" s="1682"/>
      <c r="H12" s="1791">
        <v>18</v>
      </c>
      <c r="I12" s="1792"/>
      <c r="J12" s="1792"/>
      <c r="K12" s="1793"/>
      <c r="L12" s="1794">
        <v>1136</v>
      </c>
      <c r="M12" s="1795"/>
      <c r="N12" s="1795"/>
      <c r="O12" s="1796"/>
      <c r="P12" s="1577">
        <v>1138</v>
      </c>
      <c r="Q12" s="1792"/>
      <c r="R12" s="1792"/>
      <c r="S12" s="1793"/>
      <c r="T12" s="1577">
        <v>872</v>
      </c>
      <c r="U12" s="1792"/>
      <c r="V12" s="1792"/>
      <c r="W12" s="1793"/>
      <c r="X12" s="1553">
        <v>266</v>
      </c>
      <c r="Y12" s="1608"/>
      <c r="Z12" s="1608"/>
      <c r="AA12" s="1554"/>
      <c r="AB12" s="1553">
        <v>25</v>
      </c>
      <c r="AC12" s="1608"/>
      <c r="AD12" s="1608"/>
      <c r="AE12" s="1554"/>
      <c r="AF12" s="1553" t="s">
        <v>786</v>
      </c>
      <c r="AG12" s="1608"/>
      <c r="AH12" s="1608"/>
      <c r="AI12" s="1608"/>
    </row>
    <row r="13" spans="2:64" s="608" customFormat="1" ht="15.75" customHeight="1">
      <c r="B13" s="14"/>
      <c r="C13" s="1779" t="s">
        <v>776</v>
      </c>
      <c r="D13" s="1779"/>
      <c r="E13" s="1779"/>
      <c r="F13" s="1779"/>
      <c r="G13" s="1780"/>
      <c r="H13" s="1781">
        <v>18</v>
      </c>
      <c r="I13" s="1782"/>
      <c r="J13" s="1782"/>
      <c r="K13" s="1783"/>
      <c r="L13" s="1784">
        <v>1086</v>
      </c>
      <c r="M13" s="1785"/>
      <c r="N13" s="1785"/>
      <c r="O13" s="1786"/>
      <c r="P13" s="1787">
        <v>1130</v>
      </c>
      <c r="Q13" s="1782"/>
      <c r="R13" s="1782"/>
      <c r="S13" s="1783"/>
      <c r="T13" s="1787">
        <v>866</v>
      </c>
      <c r="U13" s="1782"/>
      <c r="V13" s="1782"/>
      <c r="W13" s="1783"/>
      <c r="X13" s="1788">
        <v>264</v>
      </c>
      <c r="Y13" s="1789"/>
      <c r="Z13" s="1789"/>
      <c r="AA13" s="1790"/>
      <c r="AB13" s="1788">
        <v>27</v>
      </c>
      <c r="AC13" s="1789"/>
      <c r="AD13" s="1789"/>
      <c r="AE13" s="1790"/>
      <c r="AF13" s="1788" t="s">
        <v>342</v>
      </c>
      <c r="AG13" s="1789"/>
      <c r="AH13" s="1789"/>
      <c r="AI13" s="1789"/>
    </row>
    <row r="14" spans="2:64" s="5" customFormat="1" ht="15.75" customHeight="1">
      <c r="B14" s="14"/>
      <c r="C14" s="1797" t="s">
        <v>894</v>
      </c>
      <c r="D14" s="1797"/>
      <c r="E14" s="1797"/>
      <c r="F14" s="1797"/>
      <c r="G14" s="1797"/>
      <c r="H14" s="1773"/>
      <c r="I14" s="1774"/>
      <c r="J14" s="1774"/>
      <c r="K14" s="1774"/>
      <c r="L14" s="1775"/>
      <c r="M14" s="1775"/>
      <c r="N14" s="1776"/>
      <c r="O14" s="1776"/>
      <c r="P14" s="1777"/>
      <c r="Q14" s="1777"/>
      <c r="R14" s="1777"/>
      <c r="S14" s="1777"/>
      <c r="T14" s="1777"/>
      <c r="U14" s="1777"/>
      <c r="V14" s="1777"/>
      <c r="W14" s="1777"/>
      <c r="X14" s="1776"/>
      <c r="Y14" s="1776"/>
      <c r="Z14" s="1776"/>
      <c r="AA14" s="1776"/>
      <c r="AB14" s="1776"/>
      <c r="AC14" s="1776"/>
      <c r="AD14" s="1776"/>
      <c r="AE14" s="1778"/>
      <c r="AF14" s="1776"/>
      <c r="AG14" s="1776"/>
      <c r="AH14" s="1776"/>
      <c r="AI14" s="1778"/>
    </row>
    <row r="15" spans="2:64" s="5" customFormat="1" ht="15.75" customHeight="1">
      <c r="B15" s="14"/>
      <c r="C15" s="1557" t="s">
        <v>436</v>
      </c>
      <c r="D15" s="1557"/>
      <c r="E15" s="1557"/>
      <c r="F15" s="1557"/>
      <c r="G15" s="1557"/>
      <c r="H15" s="1791" t="s">
        <v>342</v>
      </c>
      <c r="I15" s="1578"/>
      <c r="J15" s="1578"/>
      <c r="K15" s="1578"/>
      <c r="L15" s="1798" t="s">
        <v>418</v>
      </c>
      <c r="M15" s="1798"/>
      <c r="N15" s="1607"/>
      <c r="O15" s="1607"/>
      <c r="P15" s="1799" t="s">
        <v>418</v>
      </c>
      <c r="Q15" s="1799"/>
      <c r="R15" s="1799"/>
      <c r="S15" s="1799"/>
      <c r="T15" s="1799" t="s">
        <v>418</v>
      </c>
      <c r="U15" s="1799"/>
      <c r="V15" s="1799"/>
      <c r="W15" s="1799"/>
      <c r="X15" s="1607" t="s">
        <v>418</v>
      </c>
      <c r="Y15" s="1607"/>
      <c r="Z15" s="1607"/>
      <c r="AA15" s="1607"/>
      <c r="AB15" s="1607" t="s">
        <v>418</v>
      </c>
      <c r="AC15" s="1607"/>
      <c r="AD15" s="1607"/>
      <c r="AE15" s="1553"/>
      <c r="AF15" s="1607" t="s">
        <v>418</v>
      </c>
      <c r="AG15" s="1607"/>
      <c r="AH15" s="1607"/>
      <c r="AI15" s="1553"/>
    </row>
    <row r="16" spans="2:64" s="5" customFormat="1" ht="15.75" customHeight="1">
      <c r="B16" s="14"/>
      <c r="C16" s="1557" t="s">
        <v>437</v>
      </c>
      <c r="D16" s="1557"/>
      <c r="E16" s="1557"/>
      <c r="F16" s="1557"/>
      <c r="G16" s="1682"/>
      <c r="H16" s="1791">
        <v>1</v>
      </c>
      <c r="I16" s="1578"/>
      <c r="J16" s="1578"/>
      <c r="K16" s="1793"/>
      <c r="L16" s="1794">
        <v>13</v>
      </c>
      <c r="M16" s="1821"/>
      <c r="N16" s="1821"/>
      <c r="O16" s="1796"/>
      <c r="P16" s="1577">
        <v>12</v>
      </c>
      <c r="Q16" s="1578"/>
      <c r="R16" s="1578"/>
      <c r="S16" s="1793"/>
      <c r="T16" s="1577">
        <v>10</v>
      </c>
      <c r="U16" s="1578"/>
      <c r="V16" s="1578"/>
      <c r="W16" s="1793"/>
      <c r="X16" s="1553">
        <v>2</v>
      </c>
      <c r="Y16" s="1548"/>
      <c r="Z16" s="1548"/>
      <c r="AA16" s="1554"/>
      <c r="AB16" s="1553">
        <v>1</v>
      </c>
      <c r="AC16" s="1548"/>
      <c r="AD16" s="1548"/>
      <c r="AE16" s="1554"/>
      <c r="AF16" s="1553" t="s">
        <v>418</v>
      </c>
      <c r="AG16" s="1548"/>
      <c r="AH16" s="1548"/>
      <c r="AI16" s="1548"/>
    </row>
    <row r="17" spans="2:39" s="5" customFormat="1" ht="15.75" customHeight="1">
      <c r="B17" s="14"/>
      <c r="C17" s="1557" t="s">
        <v>438</v>
      </c>
      <c r="D17" s="1557"/>
      <c r="E17" s="1557"/>
      <c r="F17" s="1557"/>
      <c r="G17" s="1682"/>
      <c r="H17" s="1791" t="s">
        <v>418</v>
      </c>
      <c r="I17" s="1578"/>
      <c r="J17" s="1578"/>
      <c r="K17" s="1793"/>
      <c r="L17" s="1794" t="s">
        <v>418</v>
      </c>
      <c r="M17" s="1821"/>
      <c r="N17" s="1821"/>
      <c r="O17" s="1796"/>
      <c r="P17" s="1577" t="s">
        <v>418</v>
      </c>
      <c r="Q17" s="1578"/>
      <c r="R17" s="1578"/>
      <c r="S17" s="1793"/>
      <c r="T17" s="1577" t="s">
        <v>418</v>
      </c>
      <c r="U17" s="1578"/>
      <c r="V17" s="1578"/>
      <c r="W17" s="1793"/>
      <c r="X17" s="1553" t="s">
        <v>418</v>
      </c>
      <c r="Y17" s="1548"/>
      <c r="Z17" s="1548"/>
      <c r="AA17" s="1554"/>
      <c r="AB17" s="1553" t="s">
        <v>418</v>
      </c>
      <c r="AC17" s="1548"/>
      <c r="AD17" s="1548"/>
      <c r="AE17" s="1554"/>
      <c r="AF17" s="1553" t="s">
        <v>418</v>
      </c>
      <c r="AG17" s="1548"/>
      <c r="AH17" s="1548"/>
      <c r="AI17" s="1548"/>
    </row>
    <row r="18" spans="2:39" s="5" customFormat="1" ht="15.75" customHeight="1">
      <c r="B18" s="14"/>
      <c r="C18" s="1557" t="s">
        <v>439</v>
      </c>
      <c r="D18" s="1557"/>
      <c r="E18" s="1557"/>
      <c r="F18" s="1557"/>
      <c r="G18" s="1682"/>
      <c r="H18" s="1791">
        <v>1</v>
      </c>
      <c r="I18" s="1578"/>
      <c r="J18" s="1578"/>
      <c r="K18" s="1793"/>
      <c r="L18" s="1794">
        <v>4</v>
      </c>
      <c r="M18" s="1821"/>
      <c r="N18" s="1821"/>
      <c r="O18" s="1796"/>
      <c r="P18" s="1577">
        <v>4</v>
      </c>
      <c r="Q18" s="1578"/>
      <c r="R18" s="1578"/>
      <c r="S18" s="1793"/>
      <c r="T18" s="1577">
        <v>3</v>
      </c>
      <c r="U18" s="1578"/>
      <c r="V18" s="1578"/>
      <c r="W18" s="1793"/>
      <c r="X18" s="1553">
        <v>1</v>
      </c>
      <c r="Y18" s="1548"/>
      <c r="Z18" s="1548"/>
      <c r="AA18" s="1554"/>
      <c r="AB18" s="1553" t="s">
        <v>418</v>
      </c>
      <c r="AC18" s="1548"/>
      <c r="AD18" s="1548"/>
      <c r="AE18" s="1554"/>
      <c r="AF18" s="1553" t="s">
        <v>418</v>
      </c>
      <c r="AG18" s="1548"/>
      <c r="AH18" s="1548"/>
      <c r="AI18" s="1548"/>
    </row>
    <row r="19" spans="2:39" s="5" customFormat="1" ht="15.75" customHeight="1">
      <c r="B19" s="14"/>
      <c r="C19" s="1805" t="s">
        <v>440</v>
      </c>
      <c r="D19" s="1805"/>
      <c r="E19" s="1805"/>
      <c r="F19" s="1805"/>
      <c r="G19" s="1814"/>
      <c r="H19" s="1806" t="s">
        <v>418</v>
      </c>
      <c r="I19" s="1807"/>
      <c r="J19" s="1807"/>
      <c r="K19" s="1815"/>
      <c r="L19" s="1816" t="s">
        <v>418</v>
      </c>
      <c r="M19" s="1817"/>
      <c r="N19" s="1817"/>
      <c r="O19" s="1818"/>
      <c r="P19" s="1819" t="s">
        <v>418</v>
      </c>
      <c r="Q19" s="1807"/>
      <c r="R19" s="1807"/>
      <c r="S19" s="1815"/>
      <c r="T19" s="1819" t="s">
        <v>418</v>
      </c>
      <c r="U19" s="1807"/>
      <c r="V19" s="1807"/>
      <c r="W19" s="1815"/>
      <c r="X19" s="1810" t="s">
        <v>418</v>
      </c>
      <c r="Y19" s="1813"/>
      <c r="Z19" s="1813"/>
      <c r="AA19" s="1820"/>
      <c r="AB19" s="1810" t="s">
        <v>418</v>
      </c>
      <c r="AC19" s="1813"/>
      <c r="AD19" s="1813"/>
      <c r="AE19" s="1820"/>
      <c r="AF19" s="1810" t="s">
        <v>418</v>
      </c>
      <c r="AG19" s="1813"/>
      <c r="AH19" s="1813"/>
      <c r="AI19" s="1813"/>
    </row>
    <row r="20" spans="2:39" s="5" customFormat="1" ht="15.75" customHeight="1">
      <c r="B20" s="14"/>
      <c r="C20" s="1557" t="s">
        <v>441</v>
      </c>
      <c r="D20" s="1557"/>
      <c r="E20" s="1557"/>
      <c r="F20" s="1557"/>
      <c r="G20" s="1557"/>
      <c r="H20" s="1791">
        <v>2</v>
      </c>
      <c r="I20" s="1578"/>
      <c r="J20" s="1578"/>
      <c r="K20" s="1578"/>
      <c r="L20" s="1798">
        <v>233</v>
      </c>
      <c r="M20" s="1798"/>
      <c r="N20" s="1607"/>
      <c r="O20" s="1607"/>
      <c r="P20" s="1799">
        <v>271</v>
      </c>
      <c r="Q20" s="1799"/>
      <c r="R20" s="1799"/>
      <c r="S20" s="1799"/>
      <c r="T20" s="1799">
        <v>218</v>
      </c>
      <c r="U20" s="1799"/>
      <c r="V20" s="1799"/>
      <c r="W20" s="1799"/>
      <c r="X20" s="1607">
        <v>53</v>
      </c>
      <c r="Y20" s="1607"/>
      <c r="Z20" s="1607"/>
      <c r="AA20" s="1607"/>
      <c r="AB20" s="1607">
        <v>5</v>
      </c>
      <c r="AC20" s="1607"/>
      <c r="AD20" s="1607"/>
      <c r="AE20" s="1553"/>
      <c r="AF20" s="1607" t="s">
        <v>442</v>
      </c>
      <c r="AG20" s="1607"/>
      <c r="AH20" s="1607"/>
      <c r="AI20" s="1553"/>
    </row>
    <row r="21" spans="2:39" s="5" customFormat="1" ht="15.75" customHeight="1">
      <c r="B21" s="14"/>
      <c r="C21" s="1557" t="s">
        <v>443</v>
      </c>
      <c r="D21" s="1557"/>
      <c r="E21" s="1557"/>
      <c r="F21" s="1557"/>
      <c r="G21" s="1557"/>
      <c r="H21" s="1791">
        <v>3</v>
      </c>
      <c r="I21" s="1578"/>
      <c r="J21" s="1578"/>
      <c r="K21" s="1578"/>
      <c r="L21" s="1798">
        <v>111</v>
      </c>
      <c r="M21" s="1798"/>
      <c r="N21" s="1607"/>
      <c r="O21" s="1607"/>
      <c r="P21" s="1799">
        <v>106</v>
      </c>
      <c r="Q21" s="1799"/>
      <c r="R21" s="1799"/>
      <c r="S21" s="1799"/>
      <c r="T21" s="1799">
        <v>63</v>
      </c>
      <c r="U21" s="1799"/>
      <c r="V21" s="1799"/>
      <c r="W21" s="1799"/>
      <c r="X21" s="1607">
        <v>43</v>
      </c>
      <c r="Y21" s="1607"/>
      <c r="Z21" s="1607"/>
      <c r="AA21" s="1607"/>
      <c r="AB21" s="1607">
        <v>5</v>
      </c>
      <c r="AC21" s="1607"/>
      <c r="AD21" s="1607"/>
      <c r="AE21" s="1553"/>
      <c r="AF21" s="1607" t="s">
        <v>786</v>
      </c>
      <c r="AG21" s="1607"/>
      <c r="AH21" s="1607"/>
      <c r="AI21" s="1553"/>
    </row>
    <row r="22" spans="2:39" s="5" customFormat="1" ht="15.75" customHeight="1">
      <c r="B22" s="14"/>
      <c r="C22" s="1557" t="s">
        <v>444</v>
      </c>
      <c r="D22" s="1557"/>
      <c r="E22" s="1557"/>
      <c r="F22" s="1557"/>
      <c r="G22" s="1557"/>
      <c r="H22" s="1791" t="s">
        <v>418</v>
      </c>
      <c r="I22" s="1578"/>
      <c r="J22" s="1578"/>
      <c r="K22" s="1578"/>
      <c r="L22" s="1798" t="s">
        <v>418</v>
      </c>
      <c r="M22" s="1798"/>
      <c r="N22" s="1607"/>
      <c r="O22" s="1607"/>
      <c r="P22" s="1799" t="s">
        <v>418</v>
      </c>
      <c r="Q22" s="1799"/>
      <c r="R22" s="1799"/>
      <c r="S22" s="1799"/>
      <c r="T22" s="1799" t="s">
        <v>418</v>
      </c>
      <c r="U22" s="1799"/>
      <c r="V22" s="1799"/>
      <c r="W22" s="1799"/>
      <c r="X22" s="1607" t="s">
        <v>418</v>
      </c>
      <c r="Y22" s="1607"/>
      <c r="Z22" s="1607"/>
      <c r="AA22" s="1607"/>
      <c r="AB22" s="1607" t="s">
        <v>418</v>
      </c>
      <c r="AC22" s="1607"/>
      <c r="AD22" s="1607"/>
      <c r="AE22" s="1553"/>
      <c r="AF22" s="1607" t="s">
        <v>418</v>
      </c>
      <c r="AG22" s="1607"/>
      <c r="AH22" s="1607"/>
      <c r="AI22" s="1553"/>
      <c r="AJ22" s="15"/>
      <c r="AK22" s="15"/>
      <c r="AL22" s="15"/>
      <c r="AM22" s="15"/>
    </row>
    <row r="23" spans="2:39" s="5" customFormat="1" ht="15.75" customHeight="1">
      <c r="B23" s="14"/>
      <c r="C23" s="1557" t="s">
        <v>445</v>
      </c>
      <c r="D23" s="1557"/>
      <c r="E23" s="1557"/>
      <c r="F23" s="1557"/>
      <c r="G23" s="1557"/>
      <c r="H23" s="1791" t="s">
        <v>418</v>
      </c>
      <c r="I23" s="1578"/>
      <c r="J23" s="1578"/>
      <c r="K23" s="1578"/>
      <c r="L23" s="1798" t="s">
        <v>418</v>
      </c>
      <c r="M23" s="1798"/>
      <c r="N23" s="1607"/>
      <c r="O23" s="1607"/>
      <c r="P23" s="1799" t="s">
        <v>418</v>
      </c>
      <c r="Q23" s="1799"/>
      <c r="R23" s="1799"/>
      <c r="S23" s="1799"/>
      <c r="T23" s="1799" t="s">
        <v>418</v>
      </c>
      <c r="U23" s="1799"/>
      <c r="V23" s="1799"/>
      <c r="W23" s="1799"/>
      <c r="X23" s="1607" t="s">
        <v>418</v>
      </c>
      <c r="Y23" s="1607"/>
      <c r="Z23" s="1607"/>
      <c r="AA23" s="1607"/>
      <c r="AB23" s="1607" t="s">
        <v>418</v>
      </c>
      <c r="AC23" s="1607"/>
      <c r="AD23" s="1607"/>
      <c r="AE23" s="1553"/>
      <c r="AF23" s="1607" t="s">
        <v>418</v>
      </c>
      <c r="AG23" s="1607"/>
      <c r="AH23" s="1607"/>
      <c r="AI23" s="1553"/>
      <c r="AJ23" s="15"/>
      <c r="AK23" s="15"/>
      <c r="AL23" s="15"/>
      <c r="AM23" s="15"/>
    </row>
    <row r="24" spans="2:39" s="5" customFormat="1" ht="15.75" customHeight="1">
      <c r="B24" s="14"/>
      <c r="C24" s="1805" t="s">
        <v>446</v>
      </c>
      <c r="D24" s="1805"/>
      <c r="E24" s="1805"/>
      <c r="F24" s="1805"/>
      <c r="G24" s="1805"/>
      <c r="H24" s="1806">
        <v>1</v>
      </c>
      <c r="I24" s="1807"/>
      <c r="J24" s="1807"/>
      <c r="K24" s="1807"/>
      <c r="L24" s="1812">
        <v>42</v>
      </c>
      <c r="M24" s="1812"/>
      <c r="N24" s="1808"/>
      <c r="O24" s="1808"/>
      <c r="P24" s="1809">
        <v>42</v>
      </c>
      <c r="Q24" s="1809"/>
      <c r="R24" s="1809"/>
      <c r="S24" s="1809"/>
      <c r="T24" s="1809">
        <v>36</v>
      </c>
      <c r="U24" s="1809"/>
      <c r="V24" s="1809"/>
      <c r="W24" s="1809"/>
      <c r="X24" s="1808">
        <v>6</v>
      </c>
      <c r="Y24" s="1808"/>
      <c r="Z24" s="1808"/>
      <c r="AA24" s="1808"/>
      <c r="AB24" s="1808" t="s">
        <v>342</v>
      </c>
      <c r="AC24" s="1808"/>
      <c r="AD24" s="1808"/>
      <c r="AE24" s="1810"/>
      <c r="AF24" s="1808" t="s">
        <v>447</v>
      </c>
      <c r="AG24" s="1808"/>
      <c r="AH24" s="1808"/>
      <c r="AI24" s="1810"/>
      <c r="AJ24" s="15"/>
      <c r="AK24" s="15"/>
      <c r="AL24" s="15"/>
      <c r="AM24" s="15"/>
    </row>
    <row r="25" spans="2:39" s="5" customFormat="1" ht="15.75" customHeight="1">
      <c r="B25" s="14"/>
      <c r="C25" s="1557" t="s">
        <v>448</v>
      </c>
      <c r="D25" s="1557"/>
      <c r="E25" s="1557"/>
      <c r="F25" s="1557"/>
      <c r="G25" s="1557"/>
      <c r="H25" s="1791">
        <v>3</v>
      </c>
      <c r="I25" s="1578"/>
      <c r="J25" s="1578"/>
      <c r="K25" s="1578"/>
      <c r="L25" s="1798">
        <v>449</v>
      </c>
      <c r="M25" s="1798"/>
      <c r="N25" s="1607"/>
      <c r="O25" s="1607"/>
      <c r="P25" s="1799">
        <v>468</v>
      </c>
      <c r="Q25" s="1799"/>
      <c r="R25" s="1799"/>
      <c r="S25" s="1799"/>
      <c r="T25" s="1799">
        <v>378</v>
      </c>
      <c r="U25" s="1799"/>
      <c r="V25" s="1799"/>
      <c r="W25" s="1799"/>
      <c r="X25" s="1607">
        <v>90</v>
      </c>
      <c r="Y25" s="1607"/>
      <c r="Z25" s="1607"/>
      <c r="AA25" s="1607"/>
      <c r="AB25" s="1607">
        <v>9</v>
      </c>
      <c r="AC25" s="1607"/>
      <c r="AD25" s="1607"/>
      <c r="AE25" s="1553"/>
      <c r="AF25" s="1607" t="s">
        <v>447</v>
      </c>
      <c r="AG25" s="1607"/>
      <c r="AH25" s="1607"/>
      <c r="AI25" s="1553"/>
      <c r="AJ25" s="15"/>
      <c r="AK25" s="15"/>
      <c r="AL25" s="15"/>
      <c r="AM25" s="15"/>
    </row>
    <row r="26" spans="2:39" s="5" customFormat="1" ht="15.75" customHeight="1">
      <c r="B26" s="14"/>
      <c r="C26" s="1557" t="s">
        <v>449</v>
      </c>
      <c r="D26" s="1557"/>
      <c r="E26" s="1557"/>
      <c r="F26" s="1557"/>
      <c r="G26" s="1557"/>
      <c r="H26" s="1791" t="s">
        <v>418</v>
      </c>
      <c r="I26" s="1578"/>
      <c r="J26" s="1578"/>
      <c r="K26" s="1578"/>
      <c r="L26" s="1798" t="s">
        <v>418</v>
      </c>
      <c r="M26" s="1798"/>
      <c r="N26" s="1607"/>
      <c r="O26" s="1607"/>
      <c r="P26" s="1799" t="s">
        <v>418</v>
      </c>
      <c r="Q26" s="1799"/>
      <c r="R26" s="1799"/>
      <c r="S26" s="1799"/>
      <c r="T26" s="1799" t="s">
        <v>418</v>
      </c>
      <c r="U26" s="1799"/>
      <c r="V26" s="1799"/>
      <c r="W26" s="1799"/>
      <c r="X26" s="1607" t="s">
        <v>418</v>
      </c>
      <c r="Y26" s="1607"/>
      <c r="Z26" s="1607"/>
      <c r="AA26" s="1607"/>
      <c r="AB26" s="1607" t="s">
        <v>418</v>
      </c>
      <c r="AC26" s="1607"/>
      <c r="AD26" s="1607"/>
      <c r="AE26" s="1553"/>
      <c r="AF26" s="1607" t="s">
        <v>418</v>
      </c>
      <c r="AG26" s="1607"/>
      <c r="AH26" s="1607"/>
      <c r="AI26" s="1553"/>
      <c r="AJ26" s="15"/>
      <c r="AK26" s="15"/>
      <c r="AL26" s="15"/>
      <c r="AM26" s="15"/>
    </row>
    <row r="27" spans="2:39" s="5" customFormat="1" ht="15.75" customHeight="1">
      <c r="B27" s="14"/>
      <c r="C27" s="1557" t="s">
        <v>450</v>
      </c>
      <c r="D27" s="1557"/>
      <c r="E27" s="1557"/>
      <c r="F27" s="1557"/>
      <c r="G27" s="1557"/>
      <c r="H27" s="1791" t="s">
        <v>418</v>
      </c>
      <c r="I27" s="1578"/>
      <c r="J27" s="1578"/>
      <c r="K27" s="1578"/>
      <c r="L27" s="1798" t="s">
        <v>418</v>
      </c>
      <c r="M27" s="1798"/>
      <c r="N27" s="1607"/>
      <c r="O27" s="1607"/>
      <c r="P27" s="1799" t="s">
        <v>418</v>
      </c>
      <c r="Q27" s="1799"/>
      <c r="R27" s="1799"/>
      <c r="S27" s="1799"/>
      <c r="T27" s="1799" t="s">
        <v>418</v>
      </c>
      <c r="U27" s="1799"/>
      <c r="V27" s="1799"/>
      <c r="W27" s="1799"/>
      <c r="X27" s="1607" t="s">
        <v>418</v>
      </c>
      <c r="Y27" s="1607"/>
      <c r="Z27" s="1607"/>
      <c r="AA27" s="1607"/>
      <c r="AB27" s="1607" t="s">
        <v>418</v>
      </c>
      <c r="AC27" s="1607"/>
      <c r="AD27" s="1607"/>
      <c r="AE27" s="1553"/>
      <c r="AF27" s="1607" t="s">
        <v>418</v>
      </c>
      <c r="AG27" s="1607"/>
      <c r="AH27" s="1607"/>
      <c r="AI27" s="1553"/>
      <c r="AJ27" s="15"/>
      <c r="AK27" s="15"/>
      <c r="AL27" s="15"/>
      <c r="AM27" s="15"/>
    </row>
    <row r="28" spans="2:39" s="5" customFormat="1" ht="15.75" customHeight="1">
      <c r="B28" s="14"/>
      <c r="C28" s="1557" t="s">
        <v>451</v>
      </c>
      <c r="D28" s="1557"/>
      <c r="E28" s="1557"/>
      <c r="F28" s="1557"/>
      <c r="G28" s="1557"/>
      <c r="H28" s="1791" t="s">
        <v>418</v>
      </c>
      <c r="I28" s="1578"/>
      <c r="J28" s="1578"/>
      <c r="K28" s="1578"/>
      <c r="L28" s="1798" t="s">
        <v>418</v>
      </c>
      <c r="M28" s="1798"/>
      <c r="N28" s="1607"/>
      <c r="O28" s="1607"/>
      <c r="P28" s="1799" t="s">
        <v>418</v>
      </c>
      <c r="Q28" s="1799"/>
      <c r="R28" s="1799"/>
      <c r="S28" s="1799"/>
      <c r="T28" s="1799" t="s">
        <v>418</v>
      </c>
      <c r="U28" s="1799"/>
      <c r="V28" s="1799"/>
      <c r="W28" s="1799"/>
      <c r="X28" s="1607" t="s">
        <v>418</v>
      </c>
      <c r="Y28" s="1607"/>
      <c r="Z28" s="1607"/>
      <c r="AA28" s="1607"/>
      <c r="AB28" s="1607" t="s">
        <v>418</v>
      </c>
      <c r="AC28" s="1607"/>
      <c r="AD28" s="1607"/>
      <c r="AE28" s="1553"/>
      <c r="AF28" s="1607" t="s">
        <v>418</v>
      </c>
      <c r="AG28" s="1607"/>
      <c r="AH28" s="1607"/>
      <c r="AI28" s="1553"/>
      <c r="AJ28" s="15"/>
      <c r="AK28" s="15"/>
      <c r="AL28" s="15"/>
      <c r="AM28" s="15"/>
    </row>
    <row r="29" spans="2:39" s="5" customFormat="1" ht="15.75" customHeight="1">
      <c r="B29" s="14"/>
      <c r="C29" s="1805" t="s">
        <v>452</v>
      </c>
      <c r="D29" s="1805"/>
      <c r="E29" s="1805"/>
      <c r="F29" s="1805"/>
      <c r="G29" s="1805"/>
      <c r="H29" s="1806">
        <v>2</v>
      </c>
      <c r="I29" s="1807"/>
      <c r="J29" s="1807"/>
      <c r="K29" s="1807"/>
      <c r="L29" s="1808">
        <v>169</v>
      </c>
      <c r="M29" s="1808"/>
      <c r="N29" s="1808"/>
      <c r="O29" s="1808"/>
      <c r="P29" s="1809">
        <v>168</v>
      </c>
      <c r="Q29" s="1809"/>
      <c r="R29" s="1809"/>
      <c r="S29" s="1809"/>
      <c r="T29" s="1809">
        <v>120</v>
      </c>
      <c r="U29" s="1809"/>
      <c r="V29" s="1809"/>
      <c r="W29" s="1809"/>
      <c r="X29" s="1808">
        <v>48</v>
      </c>
      <c r="Y29" s="1808"/>
      <c r="Z29" s="1808"/>
      <c r="AA29" s="1808"/>
      <c r="AB29" s="1808">
        <v>1</v>
      </c>
      <c r="AC29" s="1808"/>
      <c r="AD29" s="1808"/>
      <c r="AE29" s="1810"/>
      <c r="AF29" s="1808" t="s">
        <v>763</v>
      </c>
      <c r="AG29" s="1808"/>
      <c r="AH29" s="1808"/>
      <c r="AI29" s="1810"/>
      <c r="AJ29" s="15"/>
      <c r="AK29" s="15"/>
      <c r="AL29" s="15"/>
      <c r="AM29" s="15"/>
    </row>
    <row r="30" spans="2:39" s="5" customFormat="1" ht="15.75" customHeight="1">
      <c r="B30" s="14"/>
      <c r="C30" s="1557" t="s">
        <v>453</v>
      </c>
      <c r="D30" s="1557"/>
      <c r="E30" s="1557"/>
      <c r="F30" s="1557"/>
      <c r="G30" s="1557"/>
      <c r="H30" s="1791">
        <v>2</v>
      </c>
      <c r="I30" s="1578"/>
      <c r="J30" s="1578"/>
      <c r="K30" s="1578"/>
      <c r="L30" s="1607">
        <v>13</v>
      </c>
      <c r="M30" s="1607"/>
      <c r="N30" s="1607"/>
      <c r="O30" s="1607"/>
      <c r="P30" s="1607">
        <v>10</v>
      </c>
      <c r="Q30" s="1607"/>
      <c r="R30" s="1607"/>
      <c r="S30" s="1607"/>
      <c r="T30" s="1799">
        <v>8</v>
      </c>
      <c r="U30" s="1799"/>
      <c r="V30" s="1799"/>
      <c r="W30" s="1799"/>
      <c r="X30" s="1607">
        <v>2</v>
      </c>
      <c r="Y30" s="1607"/>
      <c r="Z30" s="1607"/>
      <c r="AA30" s="1607"/>
      <c r="AB30" s="1607">
        <v>3</v>
      </c>
      <c r="AC30" s="1607"/>
      <c r="AD30" s="1607"/>
      <c r="AE30" s="1553"/>
      <c r="AF30" s="1607" t="s">
        <v>418</v>
      </c>
      <c r="AG30" s="1607"/>
      <c r="AH30" s="1607"/>
      <c r="AI30" s="1553"/>
      <c r="AJ30" s="15"/>
      <c r="AK30" s="15"/>
      <c r="AL30" s="15"/>
      <c r="AM30" s="15"/>
    </row>
    <row r="31" spans="2:39" s="5" customFormat="1" ht="15.75" customHeight="1">
      <c r="B31" s="14"/>
      <c r="C31" s="1557" t="s">
        <v>454</v>
      </c>
      <c r="D31" s="1557"/>
      <c r="E31" s="1557"/>
      <c r="F31" s="1557"/>
      <c r="G31" s="1557"/>
      <c r="H31" s="1791" t="s">
        <v>342</v>
      </c>
      <c r="I31" s="1578"/>
      <c r="J31" s="1578"/>
      <c r="K31" s="1578"/>
      <c r="L31" s="1607" t="s">
        <v>342</v>
      </c>
      <c r="M31" s="1607"/>
      <c r="N31" s="1607"/>
      <c r="O31" s="1607"/>
      <c r="P31" s="1607" t="s">
        <v>342</v>
      </c>
      <c r="Q31" s="1607"/>
      <c r="R31" s="1607"/>
      <c r="S31" s="1607"/>
      <c r="T31" s="1799" t="s">
        <v>342</v>
      </c>
      <c r="U31" s="1799"/>
      <c r="V31" s="1799"/>
      <c r="W31" s="1799"/>
      <c r="X31" s="1607" t="s">
        <v>342</v>
      </c>
      <c r="Y31" s="1607"/>
      <c r="Z31" s="1607"/>
      <c r="AA31" s="1607"/>
      <c r="AB31" s="1607" t="s">
        <v>418</v>
      </c>
      <c r="AC31" s="1607"/>
      <c r="AD31" s="1607"/>
      <c r="AE31" s="1553"/>
      <c r="AF31" s="1607" t="s">
        <v>418</v>
      </c>
      <c r="AG31" s="1607"/>
      <c r="AH31" s="1607"/>
      <c r="AI31" s="1553"/>
      <c r="AJ31" s="15"/>
      <c r="AK31" s="15"/>
      <c r="AL31" s="15"/>
      <c r="AM31" s="15"/>
    </row>
    <row r="32" spans="2:39" s="5" customFormat="1" ht="15.75" customHeight="1">
      <c r="B32" s="14"/>
      <c r="C32" s="1557" t="s">
        <v>455</v>
      </c>
      <c r="D32" s="1557"/>
      <c r="E32" s="1557"/>
      <c r="F32" s="1557"/>
      <c r="G32" s="1557"/>
      <c r="H32" s="1791" t="s">
        <v>763</v>
      </c>
      <c r="I32" s="1578"/>
      <c r="J32" s="1578"/>
      <c r="K32" s="1578"/>
      <c r="L32" s="1607" t="s">
        <v>763</v>
      </c>
      <c r="M32" s="1607"/>
      <c r="N32" s="1607"/>
      <c r="O32" s="1607"/>
      <c r="P32" s="1607" t="s">
        <v>763</v>
      </c>
      <c r="Q32" s="1607"/>
      <c r="R32" s="1607"/>
      <c r="S32" s="1607"/>
      <c r="T32" s="1799" t="s">
        <v>763</v>
      </c>
      <c r="U32" s="1799"/>
      <c r="V32" s="1799"/>
      <c r="W32" s="1799"/>
      <c r="X32" s="1607" t="s">
        <v>763</v>
      </c>
      <c r="Y32" s="1607"/>
      <c r="Z32" s="1607"/>
      <c r="AA32" s="1607"/>
      <c r="AB32" s="1607" t="s">
        <v>418</v>
      </c>
      <c r="AC32" s="1607"/>
      <c r="AD32" s="1607"/>
      <c r="AE32" s="1553"/>
      <c r="AF32" s="1607" t="s">
        <v>418</v>
      </c>
      <c r="AG32" s="1607"/>
      <c r="AH32" s="1607"/>
      <c r="AI32" s="1553"/>
      <c r="AJ32" s="15"/>
      <c r="AK32" s="15"/>
      <c r="AL32" s="15"/>
      <c r="AM32" s="15"/>
    </row>
    <row r="33" spans="2:64" s="5" customFormat="1" ht="15.75" customHeight="1">
      <c r="B33" s="14"/>
      <c r="C33" s="1557" t="s">
        <v>456</v>
      </c>
      <c r="D33" s="1557"/>
      <c r="E33" s="1557"/>
      <c r="F33" s="1557"/>
      <c r="G33" s="1557"/>
      <c r="H33" s="1791" t="s">
        <v>786</v>
      </c>
      <c r="I33" s="1578"/>
      <c r="J33" s="1578"/>
      <c r="K33" s="1578"/>
      <c r="L33" s="1607" t="s">
        <v>786</v>
      </c>
      <c r="M33" s="1607"/>
      <c r="N33" s="1607"/>
      <c r="O33" s="1607"/>
      <c r="P33" s="1607" t="s">
        <v>786</v>
      </c>
      <c r="Q33" s="1811"/>
      <c r="R33" s="1811"/>
      <c r="S33" s="1811"/>
      <c r="T33" s="1125" t="s">
        <v>786</v>
      </c>
      <c r="U33" s="1125"/>
      <c r="V33" s="1125"/>
      <c r="W33" s="1799"/>
      <c r="X33" s="1607" t="s">
        <v>786</v>
      </c>
      <c r="Y33" s="1607"/>
      <c r="Z33" s="1607"/>
      <c r="AA33" s="1607"/>
      <c r="AB33" s="1607" t="s">
        <v>786</v>
      </c>
      <c r="AC33" s="1607"/>
      <c r="AD33" s="1607"/>
      <c r="AE33" s="1553"/>
      <c r="AF33" s="1607" t="s">
        <v>418</v>
      </c>
      <c r="AG33" s="1607"/>
      <c r="AH33" s="1607"/>
      <c r="AI33" s="1553"/>
      <c r="AJ33" s="15"/>
      <c r="AK33" s="15"/>
      <c r="AL33" s="15"/>
      <c r="AM33" s="15"/>
    </row>
    <row r="34" spans="2:64" s="5" customFormat="1" ht="15.75" customHeight="1">
      <c r="B34" s="14"/>
      <c r="C34" s="1805" t="s">
        <v>457</v>
      </c>
      <c r="D34" s="1805"/>
      <c r="E34" s="1805"/>
      <c r="F34" s="1805"/>
      <c r="G34" s="1805"/>
      <c r="H34" s="1806" t="s">
        <v>342</v>
      </c>
      <c r="I34" s="1807"/>
      <c r="J34" s="1807"/>
      <c r="K34" s="1807"/>
      <c r="L34" s="1808" t="s">
        <v>342</v>
      </c>
      <c r="M34" s="1808"/>
      <c r="N34" s="1808"/>
      <c r="O34" s="1808"/>
      <c r="P34" s="1808" t="s">
        <v>342</v>
      </c>
      <c r="Q34" s="1808"/>
      <c r="R34" s="1808"/>
      <c r="S34" s="1808"/>
      <c r="T34" s="1809" t="s">
        <v>342</v>
      </c>
      <c r="U34" s="1809"/>
      <c r="V34" s="1809"/>
      <c r="W34" s="1809"/>
      <c r="X34" s="1808" t="s">
        <v>342</v>
      </c>
      <c r="Y34" s="1808"/>
      <c r="Z34" s="1808"/>
      <c r="AA34" s="1808"/>
      <c r="AB34" s="1808" t="s">
        <v>418</v>
      </c>
      <c r="AC34" s="1808"/>
      <c r="AD34" s="1808"/>
      <c r="AE34" s="1810"/>
      <c r="AF34" s="1808" t="s">
        <v>418</v>
      </c>
      <c r="AG34" s="1808"/>
      <c r="AH34" s="1808"/>
      <c r="AI34" s="1810"/>
      <c r="AJ34" s="15"/>
      <c r="AK34" s="15"/>
      <c r="AL34" s="15"/>
      <c r="AM34" s="15"/>
    </row>
    <row r="35" spans="2:64" s="5" customFormat="1" ht="15.75" customHeight="1">
      <c r="B35" s="14"/>
      <c r="C35" s="1557" t="s">
        <v>458</v>
      </c>
      <c r="D35" s="1557"/>
      <c r="E35" s="1557"/>
      <c r="F35" s="1557"/>
      <c r="G35" s="1557"/>
      <c r="H35" s="1791">
        <v>1</v>
      </c>
      <c r="I35" s="1578"/>
      <c r="J35" s="1578"/>
      <c r="K35" s="1578"/>
      <c r="L35" s="1798">
        <v>18</v>
      </c>
      <c r="M35" s="1798"/>
      <c r="N35" s="1607"/>
      <c r="O35" s="1607"/>
      <c r="P35" s="1799">
        <v>18</v>
      </c>
      <c r="Q35" s="1799"/>
      <c r="R35" s="1799"/>
      <c r="S35" s="1799"/>
      <c r="T35" s="1799">
        <v>12</v>
      </c>
      <c r="U35" s="1799"/>
      <c r="V35" s="1799"/>
      <c r="W35" s="1799"/>
      <c r="X35" s="1607">
        <v>6</v>
      </c>
      <c r="Y35" s="1607"/>
      <c r="Z35" s="1607"/>
      <c r="AA35" s="1607"/>
      <c r="AB35" s="1607" t="s">
        <v>418</v>
      </c>
      <c r="AC35" s="1607"/>
      <c r="AD35" s="1607"/>
      <c r="AE35" s="1553"/>
      <c r="AF35" s="1607" t="s">
        <v>418</v>
      </c>
      <c r="AG35" s="1607"/>
      <c r="AH35" s="1607"/>
      <c r="AI35" s="1553"/>
      <c r="AJ35" s="15"/>
      <c r="AK35" s="15"/>
      <c r="AL35" s="15"/>
      <c r="AM35" s="15"/>
    </row>
    <row r="36" spans="2:64" s="5" customFormat="1" ht="15.75" customHeight="1">
      <c r="B36" s="14"/>
      <c r="C36" s="1557" t="s">
        <v>459</v>
      </c>
      <c r="D36" s="1557"/>
      <c r="E36" s="1557"/>
      <c r="F36" s="1557"/>
      <c r="G36" s="1557"/>
      <c r="H36" s="1791" t="s">
        <v>418</v>
      </c>
      <c r="I36" s="1578"/>
      <c r="J36" s="1578"/>
      <c r="K36" s="1578"/>
      <c r="L36" s="1798" t="s">
        <v>418</v>
      </c>
      <c r="M36" s="1798"/>
      <c r="N36" s="1607"/>
      <c r="O36" s="1607"/>
      <c r="P36" s="1799" t="s">
        <v>418</v>
      </c>
      <c r="Q36" s="1799"/>
      <c r="R36" s="1799"/>
      <c r="S36" s="1799"/>
      <c r="T36" s="1799" t="s">
        <v>418</v>
      </c>
      <c r="U36" s="1799"/>
      <c r="V36" s="1799"/>
      <c r="W36" s="1799"/>
      <c r="X36" s="1607" t="s">
        <v>418</v>
      </c>
      <c r="Y36" s="1607"/>
      <c r="Z36" s="1607"/>
      <c r="AA36" s="1607"/>
      <c r="AB36" s="1607" t="s">
        <v>418</v>
      </c>
      <c r="AC36" s="1607"/>
      <c r="AD36" s="1607"/>
      <c r="AE36" s="1553"/>
      <c r="AF36" s="1607" t="s">
        <v>418</v>
      </c>
      <c r="AG36" s="1607"/>
      <c r="AH36" s="1607"/>
      <c r="AI36" s="1553"/>
      <c r="AJ36" s="15"/>
      <c r="AK36" s="15"/>
      <c r="AL36" s="15"/>
      <c r="AM36" s="15"/>
    </row>
    <row r="37" spans="2:64" s="5" customFormat="1" ht="15.75" customHeight="1">
      <c r="B37" s="14"/>
      <c r="C37" s="1557" t="s">
        <v>460</v>
      </c>
      <c r="D37" s="1557"/>
      <c r="E37" s="1557"/>
      <c r="F37" s="1557"/>
      <c r="G37" s="1557"/>
      <c r="H37" s="1791">
        <v>2</v>
      </c>
      <c r="I37" s="1578"/>
      <c r="J37" s="1578"/>
      <c r="K37" s="1578"/>
      <c r="L37" s="1607">
        <v>34</v>
      </c>
      <c r="M37" s="1607"/>
      <c r="N37" s="1607"/>
      <c r="O37" s="1607"/>
      <c r="P37" s="1607">
        <v>31</v>
      </c>
      <c r="Q37" s="1607"/>
      <c r="R37" s="1607"/>
      <c r="S37" s="1607"/>
      <c r="T37" s="1799">
        <v>18</v>
      </c>
      <c r="U37" s="1799"/>
      <c r="V37" s="1799"/>
      <c r="W37" s="1799"/>
      <c r="X37" s="1607">
        <v>13</v>
      </c>
      <c r="Y37" s="1607"/>
      <c r="Z37" s="1607"/>
      <c r="AA37" s="1607"/>
      <c r="AB37" s="1607">
        <v>3</v>
      </c>
      <c r="AC37" s="1607"/>
      <c r="AD37" s="1607"/>
      <c r="AE37" s="1553"/>
      <c r="AF37" s="1607" t="s">
        <v>418</v>
      </c>
      <c r="AG37" s="1607"/>
      <c r="AH37" s="1607"/>
      <c r="AI37" s="1553"/>
      <c r="AJ37" s="15"/>
      <c r="AK37" s="15"/>
      <c r="AL37" s="15"/>
      <c r="AM37" s="15"/>
    </row>
    <row r="38" spans="2:64" s="5" customFormat="1" ht="15.75" customHeight="1">
      <c r="B38" s="14"/>
      <c r="C38" s="1557" t="s">
        <v>461</v>
      </c>
      <c r="D38" s="1557"/>
      <c r="E38" s="1557"/>
      <c r="F38" s="1557"/>
      <c r="G38" s="1557"/>
      <c r="H38" s="1791" t="s">
        <v>418</v>
      </c>
      <c r="I38" s="1578"/>
      <c r="J38" s="1578"/>
      <c r="K38" s="1578"/>
      <c r="L38" s="1798" t="s">
        <v>418</v>
      </c>
      <c r="M38" s="1798"/>
      <c r="N38" s="1607"/>
      <c r="O38" s="1607"/>
      <c r="P38" s="1799" t="s">
        <v>418</v>
      </c>
      <c r="Q38" s="1799"/>
      <c r="R38" s="1799"/>
      <c r="S38" s="1799"/>
      <c r="T38" s="1799" t="s">
        <v>418</v>
      </c>
      <c r="U38" s="1799"/>
      <c r="V38" s="1799"/>
      <c r="W38" s="1799"/>
      <c r="X38" s="1607" t="s">
        <v>418</v>
      </c>
      <c r="Y38" s="1607"/>
      <c r="Z38" s="1607"/>
      <c r="AA38" s="1607"/>
      <c r="AB38" s="1607" t="s">
        <v>418</v>
      </c>
      <c r="AC38" s="1607"/>
      <c r="AD38" s="1607"/>
      <c r="AE38" s="1553"/>
      <c r="AF38" s="1607" t="s">
        <v>418</v>
      </c>
      <c r="AG38" s="1607"/>
      <c r="AH38" s="1607"/>
      <c r="AI38" s="1553"/>
      <c r="AJ38" s="15"/>
      <c r="AK38" s="15"/>
      <c r="AL38" s="15"/>
      <c r="AM38" s="15"/>
    </row>
    <row r="39" spans="2:64" s="5" customFormat="1" ht="12" customHeight="1" thickBot="1">
      <c r="B39" s="14"/>
      <c r="C39" s="1560"/>
      <c r="D39" s="1560"/>
      <c r="E39" s="1560"/>
      <c r="F39" s="1560"/>
      <c r="G39" s="1560"/>
      <c r="H39" s="1801"/>
      <c r="I39" s="1802"/>
      <c r="J39" s="1802"/>
      <c r="K39" s="1802"/>
      <c r="L39" s="1803"/>
      <c r="M39" s="1803"/>
      <c r="N39" s="1800"/>
      <c r="O39" s="1800"/>
      <c r="P39" s="1804"/>
      <c r="Q39" s="1804"/>
      <c r="R39" s="1804"/>
      <c r="S39" s="1804"/>
      <c r="T39" s="1804"/>
      <c r="U39" s="1804"/>
      <c r="V39" s="1804"/>
      <c r="W39" s="1804"/>
      <c r="X39" s="1800"/>
      <c r="Y39" s="1800"/>
      <c r="Z39" s="1800"/>
      <c r="AA39" s="1800"/>
      <c r="AB39" s="1800"/>
      <c r="AC39" s="1800"/>
      <c r="AD39" s="1800"/>
      <c r="AE39" s="1559"/>
      <c r="AF39" s="1800"/>
      <c r="AG39" s="1800"/>
      <c r="AH39" s="1800"/>
      <c r="AI39" s="1559"/>
      <c r="AJ39" s="15"/>
      <c r="AK39" s="15"/>
      <c r="AL39" s="15"/>
      <c r="AM39" s="15"/>
    </row>
    <row r="40" spans="2:64" ht="13.5" customHeight="1" thickTop="1">
      <c r="AE40" s="52"/>
      <c r="AI40" s="52" t="s">
        <v>859</v>
      </c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2:64">
      <c r="C41" s="698" t="s">
        <v>881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50"/>
      <c r="AJ41" s="8"/>
      <c r="AK41" s="8"/>
      <c r="AL41" s="8"/>
    </row>
    <row r="42" spans="2:64">
      <c r="C42" s="699" t="s">
        <v>1036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2:64">
      <c r="C43" s="699" t="s">
        <v>1035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2:64"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2:64"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2:64"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2:64"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294"/>
      <c r="AF47" s="8"/>
      <c r="AG47" s="8"/>
      <c r="AH47" s="8"/>
      <c r="AI47" s="294"/>
      <c r="AJ47" s="294"/>
      <c r="AK47" s="294"/>
      <c r="AL47" s="294"/>
    </row>
    <row r="48" spans="2:64"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5:38"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5:38"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5:38"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</sheetData>
  <mergeCells count="274">
    <mergeCell ref="C9:G9"/>
    <mergeCell ref="H9:K9"/>
    <mergeCell ref="L9:O9"/>
    <mergeCell ref="P9:S9"/>
    <mergeCell ref="T9:W9"/>
    <mergeCell ref="X9:AA9"/>
    <mergeCell ref="AF9:AI9"/>
    <mergeCell ref="C11:G11"/>
    <mergeCell ref="H11:K11"/>
    <mergeCell ref="L11:O11"/>
    <mergeCell ref="P11:S11"/>
    <mergeCell ref="T11:W11"/>
    <mergeCell ref="X11:AA11"/>
    <mergeCell ref="AF11:AI11"/>
    <mergeCell ref="C10:G10"/>
    <mergeCell ref="H10:K10"/>
    <mergeCell ref="L10:O10"/>
    <mergeCell ref="P10:S10"/>
    <mergeCell ref="T10:W10"/>
    <mergeCell ref="X10:AA10"/>
    <mergeCell ref="AF10:AI10"/>
    <mergeCell ref="AB10:AE10"/>
    <mergeCell ref="AB9:AE9"/>
    <mergeCell ref="AB11:AE11"/>
    <mergeCell ref="C4:G6"/>
    <mergeCell ref="H4:K6"/>
    <mergeCell ref="L4:AI4"/>
    <mergeCell ref="L5:O6"/>
    <mergeCell ref="P5:AA5"/>
    <mergeCell ref="AF5:AI6"/>
    <mergeCell ref="P6:S6"/>
    <mergeCell ref="T6:W6"/>
    <mergeCell ref="X6:AA6"/>
    <mergeCell ref="AB5:AE6"/>
    <mergeCell ref="AF7:AI7"/>
    <mergeCell ref="C8:G8"/>
    <mergeCell ref="H8:K8"/>
    <mergeCell ref="L8:O8"/>
    <mergeCell ref="P8:S8"/>
    <mergeCell ref="T8:W8"/>
    <mergeCell ref="X8:AA8"/>
    <mergeCell ref="AF8:AI8"/>
    <mergeCell ref="C7:G7"/>
    <mergeCell ref="H7:K7"/>
    <mergeCell ref="L7:O7"/>
    <mergeCell ref="P7:S7"/>
    <mergeCell ref="T7:W7"/>
    <mergeCell ref="X7:AA7"/>
    <mergeCell ref="AB7:AE7"/>
    <mergeCell ref="AB8:AE8"/>
    <mergeCell ref="AF15:AI15"/>
    <mergeCell ref="C16:G16"/>
    <mergeCell ref="H16:K16"/>
    <mergeCell ref="L16:O16"/>
    <mergeCell ref="P16:S16"/>
    <mergeCell ref="T16:W16"/>
    <mergeCell ref="X16:AA16"/>
    <mergeCell ref="AF16:AI16"/>
    <mergeCell ref="C15:G15"/>
    <mergeCell ref="H15:K15"/>
    <mergeCell ref="L15:O15"/>
    <mergeCell ref="P15:S15"/>
    <mergeCell ref="T15:W15"/>
    <mergeCell ref="X15:AA15"/>
    <mergeCell ref="AB15:AE15"/>
    <mergeCell ref="AB16:AE16"/>
    <mergeCell ref="AF17:AI17"/>
    <mergeCell ref="C18:G18"/>
    <mergeCell ref="H18:K18"/>
    <mergeCell ref="L18:O18"/>
    <mergeCell ref="P18:S18"/>
    <mergeCell ref="T18:W18"/>
    <mergeCell ref="X18:AA18"/>
    <mergeCell ref="AF18:AI18"/>
    <mergeCell ref="C17:G17"/>
    <mergeCell ref="H17:K17"/>
    <mergeCell ref="L17:O17"/>
    <mergeCell ref="P17:S17"/>
    <mergeCell ref="T17:W17"/>
    <mergeCell ref="X17:AA17"/>
    <mergeCell ref="AB17:AE17"/>
    <mergeCell ref="AB18:AE18"/>
    <mergeCell ref="AF19:AI19"/>
    <mergeCell ref="C20:G20"/>
    <mergeCell ref="H20:K20"/>
    <mergeCell ref="L20:O20"/>
    <mergeCell ref="P20:S20"/>
    <mergeCell ref="T20:W20"/>
    <mergeCell ref="X20:AA20"/>
    <mergeCell ref="AF20:AI20"/>
    <mergeCell ref="C19:G19"/>
    <mergeCell ref="H19:K19"/>
    <mergeCell ref="L19:O19"/>
    <mergeCell ref="P19:S19"/>
    <mergeCell ref="T19:W19"/>
    <mergeCell ref="X19:AA19"/>
    <mergeCell ref="AB19:AE19"/>
    <mergeCell ref="AB20:AE20"/>
    <mergeCell ref="AF21:AI21"/>
    <mergeCell ref="C22:G22"/>
    <mergeCell ref="H22:K22"/>
    <mergeCell ref="L22:O22"/>
    <mergeCell ref="P22:S22"/>
    <mergeCell ref="T22:W22"/>
    <mergeCell ref="X22:AA22"/>
    <mergeCell ref="AF22:AI22"/>
    <mergeCell ref="C21:G21"/>
    <mergeCell ref="H21:K21"/>
    <mergeCell ref="L21:O21"/>
    <mergeCell ref="P21:S21"/>
    <mergeCell ref="T21:W21"/>
    <mergeCell ref="X21:AA21"/>
    <mergeCell ref="AB21:AE21"/>
    <mergeCell ref="AB22:AE22"/>
    <mergeCell ref="AF23:AI23"/>
    <mergeCell ref="C24:G24"/>
    <mergeCell ref="H24:K24"/>
    <mergeCell ref="L24:O24"/>
    <mergeCell ref="P24:S24"/>
    <mergeCell ref="T24:W24"/>
    <mergeCell ref="X24:AA24"/>
    <mergeCell ref="AF24:AI24"/>
    <mergeCell ref="C23:G23"/>
    <mergeCell ref="H23:K23"/>
    <mergeCell ref="L23:O23"/>
    <mergeCell ref="P23:S23"/>
    <mergeCell ref="T23:W23"/>
    <mergeCell ref="X23:AA23"/>
    <mergeCell ref="AB23:AE23"/>
    <mergeCell ref="AB24:AE24"/>
    <mergeCell ref="AF25:AI25"/>
    <mergeCell ref="C26:G26"/>
    <mergeCell ref="H26:K26"/>
    <mergeCell ref="L26:O26"/>
    <mergeCell ref="P26:S26"/>
    <mergeCell ref="T26:W26"/>
    <mergeCell ref="X26:AA26"/>
    <mergeCell ref="AF26:AI26"/>
    <mergeCell ref="C25:G25"/>
    <mergeCell ref="H25:K25"/>
    <mergeCell ref="L25:O25"/>
    <mergeCell ref="P25:S25"/>
    <mergeCell ref="T25:W25"/>
    <mergeCell ref="X25:AA25"/>
    <mergeCell ref="AB25:AE25"/>
    <mergeCell ref="AB26:AE26"/>
    <mergeCell ref="AF27:AI27"/>
    <mergeCell ref="C28:G28"/>
    <mergeCell ref="H28:K28"/>
    <mergeCell ref="L28:O28"/>
    <mergeCell ref="P28:S28"/>
    <mergeCell ref="T28:W28"/>
    <mergeCell ref="X28:AA28"/>
    <mergeCell ref="AF28:AI28"/>
    <mergeCell ref="C27:G27"/>
    <mergeCell ref="H27:K27"/>
    <mergeCell ref="L27:O27"/>
    <mergeCell ref="P27:S27"/>
    <mergeCell ref="T27:W27"/>
    <mergeCell ref="X27:AA27"/>
    <mergeCell ref="AB27:AE27"/>
    <mergeCell ref="AB28:AE28"/>
    <mergeCell ref="AF29:AI29"/>
    <mergeCell ref="C30:G30"/>
    <mergeCell ref="H30:K30"/>
    <mergeCell ref="L30:O30"/>
    <mergeCell ref="P30:S30"/>
    <mergeCell ref="T30:W30"/>
    <mergeCell ref="X30:AA30"/>
    <mergeCell ref="AF30:AI30"/>
    <mergeCell ref="C29:G29"/>
    <mergeCell ref="H29:K29"/>
    <mergeCell ref="L29:O29"/>
    <mergeCell ref="P29:S29"/>
    <mergeCell ref="T29:W29"/>
    <mergeCell ref="X29:AA29"/>
    <mergeCell ref="AB29:AE29"/>
    <mergeCell ref="AB30:AE30"/>
    <mergeCell ref="AF31:AI31"/>
    <mergeCell ref="C32:G32"/>
    <mergeCell ref="H32:K32"/>
    <mergeCell ref="L32:O32"/>
    <mergeCell ref="P32:S32"/>
    <mergeCell ref="T32:W32"/>
    <mergeCell ref="X32:AA32"/>
    <mergeCell ref="AF32:AI32"/>
    <mergeCell ref="C31:G31"/>
    <mergeCell ref="H31:K31"/>
    <mergeCell ref="L31:O31"/>
    <mergeCell ref="P31:S31"/>
    <mergeCell ref="T31:W31"/>
    <mergeCell ref="X31:AA31"/>
    <mergeCell ref="AB31:AE31"/>
    <mergeCell ref="AB32:AE32"/>
    <mergeCell ref="AF33:AI33"/>
    <mergeCell ref="C34:G34"/>
    <mergeCell ref="H34:K34"/>
    <mergeCell ref="L34:O34"/>
    <mergeCell ref="P34:S34"/>
    <mergeCell ref="T34:W34"/>
    <mergeCell ref="X34:AA34"/>
    <mergeCell ref="AF34:AI34"/>
    <mergeCell ref="C33:G33"/>
    <mergeCell ref="H33:K33"/>
    <mergeCell ref="L33:O33"/>
    <mergeCell ref="P33:S33"/>
    <mergeCell ref="T33:W33"/>
    <mergeCell ref="X33:AA33"/>
    <mergeCell ref="AB33:AE33"/>
    <mergeCell ref="AB34:AE34"/>
    <mergeCell ref="AB39:AE39"/>
    <mergeCell ref="AF35:AI35"/>
    <mergeCell ref="C36:G36"/>
    <mergeCell ref="H36:K36"/>
    <mergeCell ref="L36:O36"/>
    <mergeCell ref="P36:S36"/>
    <mergeCell ref="T36:W36"/>
    <mergeCell ref="X36:AA36"/>
    <mergeCell ref="AF36:AI36"/>
    <mergeCell ref="C35:G35"/>
    <mergeCell ref="H35:K35"/>
    <mergeCell ref="L35:O35"/>
    <mergeCell ref="P35:S35"/>
    <mergeCell ref="T35:W35"/>
    <mergeCell ref="X35:AA35"/>
    <mergeCell ref="AB35:AE35"/>
    <mergeCell ref="AB36:AE36"/>
    <mergeCell ref="AF39:AI39"/>
    <mergeCell ref="C39:G39"/>
    <mergeCell ref="H39:K39"/>
    <mergeCell ref="L39:O39"/>
    <mergeCell ref="P39:S39"/>
    <mergeCell ref="T39:W39"/>
    <mergeCell ref="X39:AA39"/>
    <mergeCell ref="AF37:AI37"/>
    <mergeCell ref="C38:G38"/>
    <mergeCell ref="H38:K38"/>
    <mergeCell ref="L38:O38"/>
    <mergeCell ref="P38:S38"/>
    <mergeCell ref="T38:W38"/>
    <mergeCell ref="X38:AA38"/>
    <mergeCell ref="AF38:AI38"/>
    <mergeCell ref="C37:G37"/>
    <mergeCell ref="H37:K37"/>
    <mergeCell ref="L37:O37"/>
    <mergeCell ref="P37:S37"/>
    <mergeCell ref="T37:W37"/>
    <mergeCell ref="X37:AA37"/>
    <mergeCell ref="AB37:AE37"/>
    <mergeCell ref="AB38:AE38"/>
    <mergeCell ref="H14:K14"/>
    <mergeCell ref="L14:O14"/>
    <mergeCell ref="P14:S14"/>
    <mergeCell ref="T14:W14"/>
    <mergeCell ref="X14:AA14"/>
    <mergeCell ref="AB14:AE14"/>
    <mergeCell ref="AF14:AI14"/>
    <mergeCell ref="AB12:AE12"/>
    <mergeCell ref="C13:G13"/>
    <mergeCell ref="H13:K13"/>
    <mergeCell ref="L13:O13"/>
    <mergeCell ref="P13:S13"/>
    <mergeCell ref="T13:W13"/>
    <mergeCell ref="X13:AA13"/>
    <mergeCell ref="AB13:AE13"/>
    <mergeCell ref="AF13:AI13"/>
    <mergeCell ref="C12:G12"/>
    <mergeCell ref="H12:K12"/>
    <mergeCell ref="L12:O12"/>
    <mergeCell ref="P12:S12"/>
    <mergeCell ref="T12:W12"/>
    <mergeCell ref="X12:AA12"/>
    <mergeCell ref="AF12:AI12"/>
    <mergeCell ref="C14:G14"/>
  </mergeCells>
  <phoneticPr fontId="2"/>
  <pageMargins left="0.51181102362204722" right="0.51181102362204722" top="0.55118110236220474" bottom="0.55118110236220474" header="0.31496062992125984" footer="0.31496062992125984"/>
  <pageSetup paperSize="9" firstPageNumber="29" orientation="portrait" useFirstPageNumber="1" r:id="rId1"/>
  <headerFooter>
    <oddFooter>&amp;C&amp;"HGPｺﾞｼｯｸM,ﾒﾃﾞｨｳﾑ"&amp;10&amp;P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E50"/>
  <sheetViews>
    <sheetView zoomScaleNormal="100" workbookViewId="0">
      <selection activeCell="Y48" sqref="Y48"/>
    </sheetView>
  </sheetViews>
  <sheetFormatPr defaultColWidth="2.625" defaultRowHeight="12"/>
  <cols>
    <col min="1" max="38" width="2.625" style="2"/>
    <col min="39" max="57" width="2.625" style="16"/>
    <col min="58" max="16384" width="2.625" style="2"/>
  </cols>
  <sheetData>
    <row r="1" spans="2:57" s="5" customFormat="1" ht="15.75" customHeight="1">
      <c r="B1" s="6" t="s">
        <v>799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2:57" s="11" customFormat="1" ht="15.75" customHeight="1">
      <c r="B2" s="9"/>
      <c r="C2" s="10" t="s">
        <v>521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2:57" s="11" customFormat="1" ht="15.75" customHeight="1" thickBot="1">
      <c r="B3" s="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30" t="s">
        <v>462</v>
      </c>
      <c r="Q3" s="329"/>
      <c r="R3" s="329"/>
      <c r="S3" s="329"/>
      <c r="T3" s="329"/>
      <c r="U3" s="329"/>
      <c r="V3" s="329"/>
      <c r="W3" s="329"/>
      <c r="X3" s="329"/>
      <c r="Y3" s="330"/>
      <c r="Z3" s="329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57" s="5" customFormat="1" ht="15.75" customHeight="1" thickTop="1">
      <c r="B4" s="14"/>
      <c r="C4" s="1597" t="s">
        <v>32</v>
      </c>
      <c r="D4" s="1597"/>
      <c r="E4" s="1597"/>
      <c r="F4" s="1597"/>
      <c r="G4" s="1598"/>
      <c r="H4" s="1882" t="s">
        <v>34</v>
      </c>
      <c r="I4" s="1597"/>
      <c r="J4" s="1597"/>
      <c r="K4" s="1866" t="s">
        <v>883</v>
      </c>
      <c r="L4" s="1867"/>
      <c r="M4" s="1868"/>
      <c r="N4" s="1872" t="s">
        <v>884</v>
      </c>
      <c r="O4" s="1873"/>
      <c r="P4" s="1873"/>
      <c r="Q4" s="654"/>
      <c r="R4" s="654"/>
      <c r="S4" s="654"/>
      <c r="T4" s="654"/>
      <c r="U4" s="654"/>
      <c r="V4" s="654"/>
      <c r="W4" s="655"/>
      <c r="X4" s="655"/>
      <c r="Y4" s="655"/>
    </row>
    <row r="5" spans="2:57" s="5" customFormat="1" ht="24.75" customHeight="1">
      <c r="B5" s="14"/>
      <c r="C5" s="1601"/>
      <c r="D5" s="1601"/>
      <c r="E5" s="1601"/>
      <c r="F5" s="1601"/>
      <c r="G5" s="1711"/>
      <c r="H5" s="1883"/>
      <c r="I5" s="1601"/>
      <c r="J5" s="1601"/>
      <c r="K5" s="1869"/>
      <c r="L5" s="1870"/>
      <c r="M5" s="1871"/>
      <c r="N5" s="1874"/>
      <c r="O5" s="1875"/>
      <c r="P5" s="1875"/>
      <c r="Q5" s="654"/>
      <c r="R5" s="654"/>
      <c r="S5" s="654"/>
      <c r="T5" s="654"/>
      <c r="U5" s="654"/>
      <c r="V5" s="654"/>
      <c r="W5" s="655"/>
      <c r="X5" s="655"/>
      <c r="Y5" s="655"/>
    </row>
    <row r="6" spans="2:57" s="61" customFormat="1" ht="15.75" customHeight="1">
      <c r="C6" s="1619"/>
      <c r="D6" s="1619"/>
      <c r="E6" s="1619"/>
      <c r="F6" s="1619"/>
      <c r="G6" s="1619"/>
      <c r="H6" s="1823" t="s">
        <v>463</v>
      </c>
      <c r="I6" s="1611"/>
      <c r="J6" s="1611"/>
      <c r="K6" s="1858" t="s">
        <v>463</v>
      </c>
      <c r="L6" s="1822"/>
      <c r="M6" s="1822"/>
      <c r="N6" s="1610" t="s">
        <v>463</v>
      </c>
      <c r="O6" s="1611"/>
      <c r="P6" s="1611"/>
      <c r="Q6" s="60"/>
      <c r="R6" s="60"/>
      <c r="S6" s="60"/>
      <c r="T6" s="60"/>
      <c r="U6" s="60"/>
      <c r="V6" s="60"/>
      <c r="W6" s="60"/>
      <c r="X6" s="60"/>
      <c r="Y6" s="60"/>
    </row>
    <row r="7" spans="2:57" s="5" customFormat="1" ht="15.75" customHeight="1">
      <c r="B7" s="14"/>
      <c r="C7" s="1557" t="s">
        <v>782</v>
      </c>
      <c r="D7" s="1557"/>
      <c r="E7" s="1557"/>
      <c r="F7" s="1557"/>
      <c r="G7" s="1557"/>
      <c r="H7" s="1791">
        <v>243</v>
      </c>
      <c r="I7" s="1578"/>
      <c r="J7" s="1578"/>
      <c r="K7" s="1841">
        <v>120</v>
      </c>
      <c r="L7" s="1607"/>
      <c r="M7" s="1607"/>
      <c r="N7" s="1553">
        <v>123</v>
      </c>
      <c r="O7" s="1548"/>
      <c r="P7" s="1548"/>
      <c r="Q7" s="651"/>
      <c r="R7" s="651"/>
      <c r="S7" s="651"/>
      <c r="T7" s="648"/>
      <c r="U7" s="648"/>
      <c r="V7" s="648"/>
      <c r="W7" s="648"/>
      <c r="X7" s="648"/>
      <c r="Y7" s="648"/>
      <c r="Z7" s="15"/>
      <c r="AA7" s="15"/>
      <c r="AB7" s="15"/>
      <c r="AC7" s="15"/>
    </row>
    <row r="8" spans="2:57" s="5" customFormat="1" ht="15.75" customHeight="1">
      <c r="B8" s="14"/>
      <c r="C8" s="1557"/>
      <c r="D8" s="1557"/>
      <c r="E8" s="1557"/>
      <c r="F8" s="1557"/>
      <c r="G8" s="1557"/>
      <c r="H8" s="1791"/>
      <c r="I8" s="1578"/>
      <c r="J8" s="1578"/>
      <c r="K8" s="1841"/>
      <c r="L8" s="1607"/>
      <c r="M8" s="1607"/>
      <c r="N8" s="1553"/>
      <c r="O8" s="1548"/>
      <c r="P8" s="1548"/>
      <c r="Q8" s="651"/>
      <c r="R8" s="651"/>
      <c r="S8" s="651"/>
      <c r="T8" s="648"/>
      <c r="U8" s="648"/>
      <c r="V8" s="648"/>
      <c r="W8" s="648"/>
      <c r="X8" s="648"/>
      <c r="Y8" s="648"/>
      <c r="Z8" s="15"/>
      <c r="AA8" s="15"/>
      <c r="AB8" s="15"/>
      <c r="AC8" s="15"/>
    </row>
    <row r="9" spans="2:57" s="5" customFormat="1" ht="15.75" customHeight="1">
      <c r="B9" s="14"/>
      <c r="C9" s="1557" t="s">
        <v>41</v>
      </c>
      <c r="D9" s="1557"/>
      <c r="E9" s="1557"/>
      <c r="F9" s="1557"/>
      <c r="G9" s="1557"/>
      <c r="H9" s="1791">
        <f>SUM(K9:P9)</f>
        <v>347</v>
      </c>
      <c r="I9" s="1578"/>
      <c r="J9" s="1578"/>
      <c r="K9" s="1841">
        <v>189</v>
      </c>
      <c r="L9" s="1607"/>
      <c r="M9" s="1607"/>
      <c r="N9" s="1553">
        <v>158</v>
      </c>
      <c r="O9" s="1548"/>
      <c r="P9" s="1548"/>
      <c r="Q9" s="651"/>
      <c r="R9" s="651"/>
      <c r="S9" s="651"/>
      <c r="T9" s="648"/>
      <c r="U9" s="648"/>
      <c r="V9" s="648"/>
      <c r="W9" s="648"/>
      <c r="X9" s="648"/>
      <c r="Y9" s="648"/>
      <c r="Z9" s="15"/>
      <c r="AA9" s="15"/>
      <c r="AB9" s="15"/>
      <c r="AC9" s="15"/>
    </row>
    <row r="10" spans="2:57" s="5" customFormat="1" ht="15.75" customHeight="1">
      <c r="B10" s="14"/>
      <c r="C10" s="1557" t="s">
        <v>40</v>
      </c>
      <c r="D10" s="1557"/>
      <c r="E10" s="1557"/>
      <c r="F10" s="1557"/>
      <c r="G10" s="1557"/>
      <c r="H10" s="1791">
        <f>SUM(K10:P10)</f>
        <v>329</v>
      </c>
      <c r="I10" s="1578"/>
      <c r="J10" s="1578"/>
      <c r="K10" s="1841">
        <v>170</v>
      </c>
      <c r="L10" s="1607"/>
      <c r="M10" s="1607"/>
      <c r="N10" s="1553">
        <v>159</v>
      </c>
      <c r="O10" s="1548"/>
      <c r="P10" s="1548"/>
      <c r="Q10" s="651"/>
      <c r="R10" s="651"/>
      <c r="S10" s="651"/>
      <c r="T10" s="648"/>
      <c r="U10" s="648"/>
      <c r="V10" s="648"/>
      <c r="W10" s="648"/>
      <c r="X10" s="648"/>
      <c r="Y10" s="648"/>
      <c r="Z10" s="15"/>
      <c r="AA10" s="15"/>
      <c r="AB10" s="15"/>
      <c r="AC10" s="15"/>
    </row>
    <row r="11" spans="2:57" s="608" customFormat="1" ht="15.75" customHeight="1">
      <c r="B11" s="14"/>
      <c r="C11" s="1557" t="s">
        <v>26</v>
      </c>
      <c r="D11" s="1557"/>
      <c r="E11" s="1557"/>
      <c r="F11" s="1557"/>
      <c r="G11" s="1557"/>
      <c r="H11" s="1791">
        <f>SUM(K11:P11)</f>
        <v>276</v>
      </c>
      <c r="I11" s="1578"/>
      <c r="J11" s="1578"/>
      <c r="K11" s="1841">
        <v>143</v>
      </c>
      <c r="L11" s="1607"/>
      <c r="M11" s="1607"/>
      <c r="N11" s="1553">
        <v>133</v>
      </c>
      <c r="O11" s="1548"/>
      <c r="P11" s="1548"/>
      <c r="Q11" s="651"/>
      <c r="R11" s="651"/>
      <c r="S11" s="651"/>
      <c r="T11" s="648"/>
      <c r="U11" s="648"/>
      <c r="V11" s="648"/>
      <c r="W11" s="648"/>
      <c r="X11" s="648"/>
      <c r="Y11" s="648"/>
      <c r="Z11" s="15"/>
      <c r="AA11" s="15"/>
      <c r="AB11" s="15"/>
      <c r="AC11" s="15"/>
    </row>
    <row r="12" spans="2:57" s="5" customFormat="1" ht="15.75" customHeight="1" thickBot="1">
      <c r="B12" s="14"/>
      <c r="C12" s="1560"/>
      <c r="D12" s="1560"/>
      <c r="E12" s="1560"/>
      <c r="F12" s="1560"/>
      <c r="G12" s="1560"/>
      <c r="H12" s="1801"/>
      <c r="I12" s="1802"/>
      <c r="J12" s="1802"/>
      <c r="K12" s="1888"/>
      <c r="L12" s="1800"/>
      <c r="M12" s="1800"/>
      <c r="N12" s="1559"/>
      <c r="O12" s="1560"/>
      <c r="P12" s="1560"/>
      <c r="Q12" s="651"/>
      <c r="R12" s="651"/>
      <c r="S12" s="651"/>
      <c r="T12" s="648"/>
      <c r="U12" s="648"/>
      <c r="V12" s="648"/>
      <c r="W12" s="648"/>
      <c r="X12" s="648"/>
      <c r="Y12" s="648"/>
      <c r="Z12" s="15"/>
      <c r="AA12" s="15"/>
      <c r="AB12" s="15"/>
      <c r="AC12" s="15"/>
    </row>
    <row r="13" spans="2:57" ht="15.75" customHeight="1" thickTop="1">
      <c r="C13" s="50" t="s">
        <v>865</v>
      </c>
      <c r="D13" s="650"/>
      <c r="L13" s="607"/>
      <c r="M13" s="607"/>
      <c r="N13" s="607"/>
      <c r="O13" s="607"/>
      <c r="Y13" s="52"/>
      <c r="AJ13" s="16"/>
      <c r="AK13" s="16"/>
      <c r="AL13" s="16"/>
      <c r="BC13" s="2"/>
      <c r="BD13" s="2"/>
      <c r="BE13" s="2"/>
    </row>
    <row r="14" spans="2:57">
      <c r="C14" s="50" t="s">
        <v>929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J14" s="16"/>
      <c r="AK14" s="16"/>
      <c r="AL14" s="16"/>
      <c r="BC14" s="2"/>
      <c r="BD14" s="2"/>
      <c r="BE14" s="2"/>
    </row>
    <row r="15" spans="2:57" ht="15.75" customHeight="1">
      <c r="AA15" s="68"/>
    </row>
    <row r="16" spans="2:57" ht="15.75" customHeight="1">
      <c r="C16" s="10" t="s">
        <v>794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4"/>
      <c r="AB16" s="4"/>
      <c r="AG16" s="16"/>
      <c r="AH16" s="16"/>
      <c r="AI16" s="16"/>
      <c r="AJ16" s="16"/>
      <c r="AK16" s="16"/>
      <c r="AL16" s="16"/>
      <c r="AZ16" s="2"/>
      <c r="BA16" s="2"/>
      <c r="BB16" s="2"/>
      <c r="BC16" s="2"/>
      <c r="BD16" s="2"/>
      <c r="BE16" s="2"/>
    </row>
    <row r="17" spans="2:57" s="11" customFormat="1" ht="15.75" customHeight="1" thickBot="1">
      <c r="B17" s="9"/>
      <c r="C17" s="647"/>
      <c r="D17" s="647"/>
      <c r="E17" s="647"/>
      <c r="F17" s="647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482" t="s">
        <v>462</v>
      </c>
      <c r="W17" s="647"/>
      <c r="X17" s="647"/>
      <c r="Y17" s="647"/>
      <c r="Z17" s="647"/>
      <c r="AA17" s="647"/>
      <c r="AB17" s="330"/>
      <c r="AC17" s="10"/>
      <c r="AD17" s="10"/>
      <c r="AE17" s="19"/>
      <c r="AF17" s="19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2:57" s="5" customFormat="1" ht="15.75" customHeight="1" thickTop="1">
      <c r="B18" s="14"/>
      <c r="C18" s="1597" t="s">
        <v>32</v>
      </c>
      <c r="D18" s="1597"/>
      <c r="E18" s="1597"/>
      <c r="F18" s="1597"/>
      <c r="G18" s="1600"/>
      <c r="H18" s="1876" t="s">
        <v>464</v>
      </c>
      <c r="I18" s="1825"/>
      <c r="J18" s="1825"/>
      <c r="K18" s="1880" t="s">
        <v>898</v>
      </c>
      <c r="L18" s="1880"/>
      <c r="M18" s="1880"/>
      <c r="N18" s="1880"/>
      <c r="O18" s="1880"/>
      <c r="P18" s="1880"/>
      <c r="Q18" s="1880"/>
      <c r="R18" s="1880"/>
      <c r="S18" s="1880"/>
      <c r="T18" s="1880"/>
      <c r="U18" s="1880"/>
      <c r="V18" s="1881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2:57" s="5" customFormat="1" ht="15.75" customHeight="1">
      <c r="B19" s="14"/>
      <c r="C19" s="1599"/>
      <c r="D19" s="1599"/>
      <c r="E19" s="1599"/>
      <c r="F19" s="1599"/>
      <c r="G19" s="1600"/>
      <c r="H19" s="1827"/>
      <c r="I19" s="1828"/>
      <c r="J19" s="1828"/>
      <c r="K19" s="1877" t="s">
        <v>465</v>
      </c>
      <c r="L19" s="1877"/>
      <c r="M19" s="1877"/>
      <c r="N19" s="1877" t="s">
        <v>466</v>
      </c>
      <c r="O19" s="1877"/>
      <c r="P19" s="1877"/>
      <c r="Q19" s="1828" t="s">
        <v>467</v>
      </c>
      <c r="R19" s="1828"/>
      <c r="S19" s="1828"/>
      <c r="T19" s="1877" t="s">
        <v>468</v>
      </c>
      <c r="U19" s="1877"/>
      <c r="V19" s="1878"/>
      <c r="W19" s="652"/>
      <c r="X19" s="652"/>
      <c r="Y19" s="652"/>
      <c r="Z19" s="653"/>
      <c r="AA19" s="653"/>
      <c r="AB19" s="653"/>
      <c r="AC19" s="15"/>
      <c r="AD19" s="15"/>
      <c r="AE19" s="15"/>
      <c r="AF19" s="15"/>
    </row>
    <row r="20" spans="2:57" s="5" customFormat="1" ht="15.75" customHeight="1">
      <c r="B20" s="14"/>
      <c r="C20" s="1601"/>
      <c r="D20" s="1601"/>
      <c r="E20" s="1601"/>
      <c r="F20" s="1601"/>
      <c r="G20" s="1711"/>
      <c r="H20" s="1649"/>
      <c r="I20" s="1650"/>
      <c r="J20" s="1650"/>
      <c r="K20" s="1865"/>
      <c r="L20" s="1865"/>
      <c r="M20" s="1865"/>
      <c r="N20" s="1865"/>
      <c r="O20" s="1865"/>
      <c r="P20" s="1865"/>
      <c r="Q20" s="1650"/>
      <c r="R20" s="1650"/>
      <c r="S20" s="1650"/>
      <c r="T20" s="1865"/>
      <c r="U20" s="1865"/>
      <c r="V20" s="1879"/>
      <c r="W20" s="652"/>
      <c r="X20" s="652"/>
      <c r="Y20" s="652"/>
      <c r="Z20" s="653"/>
      <c r="AA20" s="653"/>
      <c r="AB20" s="653"/>
      <c r="AC20" s="15"/>
      <c r="AD20" s="15"/>
      <c r="AE20" s="15"/>
      <c r="AF20" s="15"/>
    </row>
    <row r="21" spans="2:57" s="61" customFormat="1" ht="15.75" customHeight="1">
      <c r="C21" s="1619"/>
      <c r="D21" s="1619"/>
      <c r="E21" s="1619"/>
      <c r="F21" s="1619"/>
      <c r="G21" s="1619"/>
      <c r="H21" s="1858" t="s">
        <v>463</v>
      </c>
      <c r="I21" s="1822"/>
      <c r="J21" s="1822"/>
      <c r="K21" s="1822" t="s">
        <v>463</v>
      </c>
      <c r="L21" s="1822"/>
      <c r="M21" s="1822"/>
      <c r="N21" s="1822" t="s">
        <v>463</v>
      </c>
      <c r="O21" s="1822"/>
      <c r="P21" s="1822"/>
      <c r="Q21" s="1822" t="s">
        <v>463</v>
      </c>
      <c r="R21" s="1822"/>
      <c r="S21" s="1822"/>
      <c r="T21" s="1822" t="s">
        <v>463</v>
      </c>
      <c r="U21" s="1822"/>
      <c r="V21" s="1610"/>
      <c r="W21" s="60"/>
      <c r="X21" s="60"/>
      <c r="Y21" s="60"/>
      <c r="Z21" s="60"/>
      <c r="AA21" s="60"/>
      <c r="AB21" s="60"/>
      <c r="AC21" s="62"/>
      <c r="AD21" s="62"/>
      <c r="AE21" s="62"/>
      <c r="AF21" s="62"/>
    </row>
    <row r="22" spans="2:57" s="5" customFormat="1" ht="15.75" customHeight="1">
      <c r="B22" s="14"/>
      <c r="C22" s="1612" t="s">
        <v>776</v>
      </c>
      <c r="D22" s="1612"/>
      <c r="E22" s="1612"/>
      <c r="F22" s="1612"/>
      <c r="G22" s="1612"/>
      <c r="H22" s="1884">
        <v>100</v>
      </c>
      <c r="I22" s="1885"/>
      <c r="J22" s="1885"/>
      <c r="K22" s="1885">
        <v>93</v>
      </c>
      <c r="L22" s="1885"/>
      <c r="M22" s="1885"/>
      <c r="N22" s="1886">
        <v>6</v>
      </c>
      <c r="O22" s="1886"/>
      <c r="P22" s="1886"/>
      <c r="Q22" s="1886">
        <v>27</v>
      </c>
      <c r="R22" s="1886"/>
      <c r="S22" s="1886"/>
      <c r="T22" s="1885">
        <v>32</v>
      </c>
      <c r="U22" s="1885"/>
      <c r="V22" s="1887"/>
      <c r="W22" s="648"/>
      <c r="X22" s="648"/>
      <c r="Y22" s="648"/>
      <c r="Z22" s="648"/>
      <c r="AA22" s="648"/>
      <c r="AB22" s="648"/>
      <c r="AC22" s="15"/>
      <c r="AD22" s="15"/>
      <c r="AE22" s="15"/>
      <c r="AF22" s="15"/>
    </row>
    <row r="23" spans="2:57" s="5" customFormat="1" ht="15.75" customHeight="1">
      <c r="B23" s="14"/>
      <c r="C23" s="1571"/>
      <c r="D23" s="1571"/>
      <c r="E23" s="1571"/>
      <c r="F23" s="1571"/>
      <c r="G23" s="1574"/>
      <c r="H23" s="1864"/>
      <c r="I23" s="1854"/>
      <c r="J23" s="1855"/>
      <c r="K23" s="1853"/>
      <c r="L23" s="1854"/>
      <c r="M23" s="1855"/>
      <c r="N23" s="1573"/>
      <c r="O23" s="1571"/>
      <c r="P23" s="1572"/>
      <c r="Q23" s="1573"/>
      <c r="R23" s="1571"/>
      <c r="S23" s="1572"/>
      <c r="T23" s="1853"/>
      <c r="U23" s="1854"/>
      <c r="V23" s="1854"/>
      <c r="W23" s="648"/>
      <c r="X23" s="648"/>
      <c r="Y23" s="648"/>
      <c r="Z23" s="648"/>
      <c r="AA23" s="648"/>
      <c r="AB23" s="648"/>
      <c r="AC23" s="15"/>
      <c r="AD23" s="15"/>
      <c r="AE23" s="15"/>
      <c r="AF23" s="15"/>
    </row>
    <row r="24" spans="2:57" s="5" customFormat="1" ht="15.75" customHeight="1">
      <c r="B24" s="14"/>
      <c r="C24" s="1557" t="s">
        <v>40</v>
      </c>
      <c r="D24" s="1557"/>
      <c r="E24" s="1557"/>
      <c r="F24" s="1557"/>
      <c r="G24" s="1557"/>
      <c r="H24" s="1846">
        <v>128</v>
      </c>
      <c r="I24" s="1799"/>
      <c r="J24" s="1799"/>
      <c r="K24" s="1799">
        <v>122</v>
      </c>
      <c r="L24" s="1799"/>
      <c r="M24" s="1799"/>
      <c r="N24" s="1607">
        <v>11</v>
      </c>
      <c r="O24" s="1607"/>
      <c r="P24" s="1607"/>
      <c r="Q24" s="1607">
        <v>46</v>
      </c>
      <c r="R24" s="1607"/>
      <c r="S24" s="1607"/>
      <c r="T24" s="1799">
        <v>44</v>
      </c>
      <c r="U24" s="1799"/>
      <c r="V24" s="1577"/>
      <c r="W24" s="648"/>
      <c r="X24" s="648"/>
      <c r="Y24" s="648"/>
      <c r="Z24" s="648"/>
      <c r="AA24" s="648"/>
      <c r="AB24" s="648"/>
      <c r="AC24" s="15"/>
      <c r="AD24" s="15"/>
      <c r="AE24" s="15"/>
      <c r="AF24" s="15"/>
    </row>
    <row r="25" spans="2:57" s="608" customFormat="1" ht="15.75" customHeight="1">
      <c r="B25" s="14"/>
      <c r="C25" s="1557" t="s">
        <v>26</v>
      </c>
      <c r="D25" s="1557"/>
      <c r="E25" s="1557"/>
      <c r="F25" s="1557"/>
      <c r="G25" s="1557"/>
      <c r="H25" s="1846">
        <v>118</v>
      </c>
      <c r="I25" s="1799"/>
      <c r="J25" s="1799"/>
      <c r="K25" s="1799">
        <v>107</v>
      </c>
      <c r="L25" s="1799"/>
      <c r="M25" s="1799"/>
      <c r="N25" s="1607">
        <v>10</v>
      </c>
      <c r="O25" s="1607"/>
      <c r="P25" s="1607"/>
      <c r="Q25" s="1607">
        <v>42</v>
      </c>
      <c r="R25" s="1607"/>
      <c r="S25" s="1607"/>
      <c r="T25" s="1799">
        <v>42</v>
      </c>
      <c r="U25" s="1799"/>
      <c r="V25" s="1577"/>
      <c r="W25" s="648"/>
      <c r="X25" s="648"/>
      <c r="Y25" s="648"/>
      <c r="Z25" s="648"/>
      <c r="AA25" s="648"/>
      <c r="AB25" s="648"/>
      <c r="AC25" s="15"/>
      <c r="AD25" s="15"/>
      <c r="AE25" s="15"/>
      <c r="AF25" s="15"/>
    </row>
    <row r="26" spans="2:57" ht="15.75" customHeight="1" thickBot="1">
      <c r="C26" s="1560"/>
      <c r="D26" s="1560"/>
      <c r="E26" s="1560"/>
      <c r="F26" s="1560"/>
      <c r="G26" s="1560"/>
      <c r="H26" s="1856"/>
      <c r="I26" s="1804"/>
      <c r="J26" s="1804"/>
      <c r="K26" s="1804"/>
      <c r="L26" s="1804"/>
      <c r="M26" s="1804"/>
      <c r="N26" s="1800"/>
      <c r="O26" s="1852"/>
      <c r="P26" s="1852"/>
      <c r="Q26" s="1852"/>
      <c r="R26" s="1852"/>
      <c r="S26" s="1852"/>
      <c r="T26" s="1840"/>
      <c r="U26" s="1840"/>
      <c r="V26" s="1563"/>
      <c r="W26" s="4"/>
      <c r="X26" s="4"/>
      <c r="Y26" s="4"/>
      <c r="Z26" s="4"/>
      <c r="AA26" s="4"/>
      <c r="AB26" s="330"/>
      <c r="AH26" s="16"/>
      <c r="AI26" s="16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2:57" ht="12.75" thickTop="1"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N27" s="607"/>
      <c r="O27" s="8"/>
      <c r="P27" s="8"/>
      <c r="Q27" s="8"/>
      <c r="R27" s="8"/>
      <c r="S27" s="8"/>
      <c r="T27" s="8"/>
      <c r="U27" s="8"/>
      <c r="V27" s="649" t="s">
        <v>641</v>
      </c>
      <c r="AA27" s="8"/>
      <c r="AB27" s="8"/>
      <c r="AC27" s="8"/>
      <c r="AD27" s="8"/>
      <c r="AE27" s="294"/>
      <c r="AF27" s="294"/>
      <c r="AG27" s="294"/>
      <c r="AH27" s="294"/>
    </row>
    <row r="28" spans="2:57" ht="14.25">
      <c r="C28" s="50" t="s">
        <v>716</v>
      </c>
      <c r="D28" s="607"/>
      <c r="E28" s="607"/>
      <c r="F28" s="607"/>
      <c r="G28" s="607"/>
      <c r="H28" s="607"/>
      <c r="I28" s="607"/>
      <c r="J28" s="607"/>
      <c r="K28" s="607"/>
      <c r="L28" s="607"/>
      <c r="M28" s="607"/>
      <c r="N28" s="607"/>
      <c r="O28" s="8"/>
      <c r="P28" s="8"/>
      <c r="Q28" s="8"/>
      <c r="R28" s="8"/>
      <c r="S28" s="8"/>
      <c r="T28" s="8"/>
      <c r="U28" s="8"/>
      <c r="V28" s="8"/>
      <c r="W28" s="10"/>
      <c r="X28" s="10"/>
      <c r="Y28" s="10"/>
      <c r="Z28" s="10"/>
      <c r="AA28" s="8"/>
      <c r="AB28" s="8"/>
      <c r="AC28" s="8"/>
      <c r="AD28" s="8"/>
      <c r="AE28" s="8"/>
      <c r="AF28" s="8"/>
      <c r="AG28" s="8"/>
      <c r="AH28" s="8"/>
    </row>
    <row r="29" spans="2:57" ht="14.25">
      <c r="C29" s="50" t="s">
        <v>911</v>
      </c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8"/>
      <c r="P29" s="8"/>
      <c r="Q29" s="8"/>
      <c r="R29" s="8"/>
      <c r="S29" s="8"/>
      <c r="T29" s="8"/>
      <c r="U29" s="8"/>
      <c r="V29" s="8"/>
      <c r="W29" s="68"/>
      <c r="X29" s="68"/>
      <c r="Y29" s="68"/>
      <c r="Z29" s="68"/>
      <c r="AA29" s="8"/>
      <c r="AB29" s="8"/>
      <c r="AC29" s="8"/>
      <c r="AD29" s="8"/>
      <c r="AE29" s="8"/>
      <c r="AF29" s="8"/>
      <c r="AG29" s="8"/>
      <c r="AH29" s="8"/>
    </row>
    <row r="30" spans="2:57" ht="11.25" customHeight="1">
      <c r="C30" s="15"/>
      <c r="D30" s="15"/>
      <c r="E30" s="15"/>
      <c r="F30" s="15"/>
      <c r="G30" s="15"/>
      <c r="H30" s="653"/>
      <c r="I30" s="652"/>
      <c r="J30" s="652"/>
      <c r="K30" s="653"/>
      <c r="L30" s="653"/>
      <c r="M30" s="653"/>
      <c r="N30" s="653"/>
      <c r="O30" s="653"/>
      <c r="P30" s="653"/>
      <c r="Q30" s="653"/>
      <c r="R30" s="653"/>
      <c r="S30" s="653"/>
      <c r="T30" s="653"/>
      <c r="U30" s="653"/>
      <c r="V30" s="653"/>
      <c r="W30" s="4"/>
      <c r="AA30" s="8"/>
      <c r="AB30" s="8"/>
      <c r="AC30" s="8"/>
      <c r="AD30" s="8"/>
      <c r="AE30" s="8"/>
      <c r="AF30" s="8"/>
      <c r="AG30" s="8"/>
      <c r="AH30" s="8"/>
    </row>
    <row r="31" spans="2:57" ht="15.75" customHeight="1">
      <c r="B31" s="6" t="s">
        <v>469</v>
      </c>
      <c r="C31" s="6"/>
      <c r="D31" s="6"/>
      <c r="E31" s="6"/>
      <c r="F31" s="6"/>
      <c r="G31" s="6"/>
      <c r="H31" s="6"/>
      <c r="I31" s="115"/>
      <c r="J31" s="115"/>
      <c r="K31" s="115"/>
      <c r="L31" s="115"/>
      <c r="M31" s="6"/>
      <c r="N31" s="6"/>
      <c r="O31" s="6"/>
      <c r="P31" s="6"/>
      <c r="Q31" s="6"/>
      <c r="R31" s="6"/>
      <c r="S31" s="116"/>
      <c r="T31" s="608"/>
      <c r="U31" s="608"/>
      <c r="V31" s="608"/>
      <c r="W31" s="608"/>
      <c r="X31" s="608"/>
      <c r="Y31" s="608"/>
      <c r="Z31" s="114"/>
      <c r="AA31" s="8"/>
      <c r="AB31" s="8"/>
      <c r="AC31" s="8"/>
      <c r="AD31" s="8"/>
      <c r="AE31" s="8"/>
      <c r="AF31" s="8"/>
      <c r="AG31" s="8"/>
      <c r="AH31" s="8"/>
    </row>
    <row r="32" spans="2:57" ht="15.75" customHeight="1">
      <c r="B32" s="9" t="s">
        <v>470</v>
      </c>
      <c r="C32" s="10" t="s">
        <v>480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6"/>
      <c r="T32" s="11"/>
      <c r="U32" s="11"/>
      <c r="V32" s="11"/>
      <c r="W32" s="11"/>
      <c r="X32" s="11"/>
      <c r="Y32" s="11"/>
      <c r="Z32" s="208"/>
    </row>
    <row r="33" spans="1:57" ht="15" customHeight="1" thickBot="1">
      <c r="A33" s="53"/>
      <c r="B33" s="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11"/>
      <c r="T33" s="18"/>
      <c r="U33" s="18"/>
      <c r="V33" s="11"/>
      <c r="W33" s="11"/>
      <c r="X33" s="11"/>
      <c r="Y33" s="679" t="s">
        <v>472</v>
      </c>
      <c r="Z33" s="209"/>
    </row>
    <row r="34" spans="1:57" ht="13.5" customHeight="1" thickTop="1">
      <c r="B34" s="607"/>
      <c r="C34" s="1859" t="s">
        <v>32</v>
      </c>
      <c r="D34" s="1859"/>
      <c r="E34" s="1859"/>
      <c r="F34" s="1859"/>
      <c r="G34" s="1860"/>
      <c r="H34" s="1861" t="s">
        <v>473</v>
      </c>
      <c r="I34" s="1862"/>
      <c r="J34" s="1862"/>
      <c r="K34" s="1862"/>
      <c r="L34" s="1862"/>
      <c r="M34" s="1862"/>
      <c r="N34" s="1826" t="s">
        <v>474</v>
      </c>
      <c r="O34" s="1862"/>
      <c r="P34" s="1862"/>
      <c r="Q34" s="1862"/>
      <c r="R34" s="1862"/>
      <c r="S34" s="1863"/>
      <c r="T34" s="1862" t="s">
        <v>475</v>
      </c>
      <c r="U34" s="1862"/>
      <c r="V34" s="1862"/>
      <c r="W34" s="1862"/>
      <c r="X34" s="1862"/>
      <c r="Y34" s="1862"/>
      <c r="Z34" s="652"/>
    </row>
    <row r="35" spans="1:57" s="607" customFormat="1" ht="12" customHeight="1">
      <c r="C35" s="1116"/>
      <c r="D35" s="1116"/>
      <c r="E35" s="1116"/>
      <c r="F35" s="1116"/>
      <c r="G35" s="1653"/>
      <c r="H35" s="1649" t="s">
        <v>476</v>
      </c>
      <c r="I35" s="1650"/>
      <c r="J35" s="1650"/>
      <c r="K35" s="1865" t="s">
        <v>477</v>
      </c>
      <c r="L35" s="1865"/>
      <c r="M35" s="1865"/>
      <c r="N35" s="1650" t="s">
        <v>476</v>
      </c>
      <c r="O35" s="1650"/>
      <c r="P35" s="1650"/>
      <c r="Q35" s="1650" t="s">
        <v>478</v>
      </c>
      <c r="R35" s="1650"/>
      <c r="S35" s="1650"/>
      <c r="T35" s="1650" t="s">
        <v>476</v>
      </c>
      <c r="U35" s="1650"/>
      <c r="V35" s="1650"/>
      <c r="W35" s="1650" t="s">
        <v>478</v>
      </c>
      <c r="X35" s="1650"/>
      <c r="Y35" s="1587"/>
      <c r="Z35" s="652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9" customHeight="1">
      <c r="B36" s="678"/>
      <c r="C36" s="1611"/>
      <c r="D36" s="1611"/>
      <c r="E36" s="1611"/>
      <c r="F36" s="1611"/>
      <c r="G36" s="1857"/>
      <c r="H36" s="1858" t="s">
        <v>479</v>
      </c>
      <c r="I36" s="1822"/>
      <c r="J36" s="1822"/>
      <c r="K36" s="1822" t="s">
        <v>30</v>
      </c>
      <c r="L36" s="1822"/>
      <c r="M36" s="1822"/>
      <c r="N36" s="1822" t="s">
        <v>479</v>
      </c>
      <c r="O36" s="1822"/>
      <c r="P36" s="1822"/>
      <c r="Q36" s="1822" t="s">
        <v>30</v>
      </c>
      <c r="R36" s="1822"/>
      <c r="S36" s="1822"/>
      <c r="T36" s="1822" t="s">
        <v>479</v>
      </c>
      <c r="U36" s="1822"/>
      <c r="V36" s="1822"/>
      <c r="W36" s="1822" t="s">
        <v>30</v>
      </c>
      <c r="X36" s="1822"/>
      <c r="Y36" s="1610"/>
      <c r="Z36" s="60"/>
    </row>
    <row r="37" spans="1:57" ht="15.75" customHeight="1">
      <c r="B37" s="607"/>
      <c r="C37" s="1612" t="s">
        <v>812</v>
      </c>
      <c r="D37" s="1612"/>
      <c r="E37" s="1612"/>
      <c r="F37" s="1612"/>
      <c r="G37" s="1849"/>
      <c r="H37" s="1850">
        <f>+N37+T37</f>
        <v>6592</v>
      </c>
      <c r="I37" s="1851"/>
      <c r="J37" s="1851"/>
      <c r="K37" s="1847">
        <f>+Q37+W37</f>
        <v>1166292</v>
      </c>
      <c r="L37" s="1847"/>
      <c r="M37" s="1847"/>
      <c r="N37" s="1847">
        <v>5336</v>
      </c>
      <c r="O37" s="1847"/>
      <c r="P37" s="1847"/>
      <c r="Q37" s="1847">
        <v>600981</v>
      </c>
      <c r="R37" s="1847"/>
      <c r="S37" s="1847"/>
      <c r="T37" s="1847">
        <v>1256</v>
      </c>
      <c r="U37" s="1847"/>
      <c r="V37" s="1847"/>
      <c r="W37" s="1847">
        <v>565311</v>
      </c>
      <c r="X37" s="1847"/>
      <c r="Y37" s="1848"/>
      <c r="Z37" s="683"/>
    </row>
    <row r="38" spans="1:57" ht="15.75" customHeight="1">
      <c r="B38" s="607"/>
      <c r="C38" s="1605"/>
      <c r="D38" s="1605"/>
      <c r="E38" s="1605"/>
      <c r="F38" s="1605"/>
      <c r="G38" s="1682"/>
      <c r="H38" s="1846"/>
      <c r="I38" s="1799"/>
      <c r="J38" s="1799"/>
      <c r="K38" s="1799"/>
      <c r="L38" s="1799"/>
      <c r="M38" s="1799"/>
      <c r="N38" s="1799"/>
      <c r="O38" s="1799"/>
      <c r="P38" s="1799"/>
      <c r="Q38" s="1799"/>
      <c r="R38" s="1799"/>
      <c r="S38" s="1799"/>
      <c r="T38" s="1799"/>
      <c r="U38" s="1799"/>
      <c r="V38" s="1799"/>
      <c r="W38" s="1799"/>
      <c r="X38" s="1799"/>
      <c r="Y38" s="1577"/>
      <c r="Z38" s="651"/>
    </row>
    <row r="39" spans="1:57" ht="15.75" customHeight="1">
      <c r="B39" s="607"/>
      <c r="C39" s="1605" t="s">
        <v>336</v>
      </c>
      <c r="D39" s="1605"/>
      <c r="E39" s="1605"/>
      <c r="F39" s="1605"/>
      <c r="G39" s="1682"/>
      <c r="H39" s="1846">
        <f>+N39+T39</f>
        <v>5980</v>
      </c>
      <c r="I39" s="1799"/>
      <c r="J39" s="1799"/>
      <c r="K39" s="1799">
        <f>+Q39+W39</f>
        <v>1047750</v>
      </c>
      <c r="L39" s="1799"/>
      <c r="M39" s="1799"/>
      <c r="N39" s="1799">
        <v>4876</v>
      </c>
      <c r="O39" s="1799"/>
      <c r="P39" s="1799"/>
      <c r="Q39" s="1799">
        <v>527902</v>
      </c>
      <c r="R39" s="1799"/>
      <c r="S39" s="1799"/>
      <c r="T39" s="1799">
        <v>1104</v>
      </c>
      <c r="U39" s="1799"/>
      <c r="V39" s="1799"/>
      <c r="W39" s="1799">
        <v>519848</v>
      </c>
      <c r="X39" s="1799"/>
      <c r="Y39" s="1577"/>
      <c r="Z39" s="651"/>
    </row>
    <row r="40" spans="1:57" ht="15.75" customHeight="1">
      <c r="B40" s="607"/>
      <c r="C40" s="1605" t="s">
        <v>28</v>
      </c>
      <c r="D40" s="1605"/>
      <c r="E40" s="1605"/>
      <c r="F40" s="1605"/>
      <c r="G40" s="1682"/>
      <c r="H40" s="1846">
        <f>+N40+T40</f>
        <v>6020</v>
      </c>
      <c r="I40" s="1799"/>
      <c r="J40" s="1799"/>
      <c r="K40" s="1799">
        <f>+Q40+W40</f>
        <v>1067497</v>
      </c>
      <c r="L40" s="1799"/>
      <c r="M40" s="1799"/>
      <c r="N40" s="1799">
        <v>4893</v>
      </c>
      <c r="O40" s="1799"/>
      <c r="P40" s="1799"/>
      <c r="Q40" s="1799">
        <v>532941</v>
      </c>
      <c r="R40" s="1799"/>
      <c r="S40" s="1799"/>
      <c r="T40" s="1799">
        <v>1127</v>
      </c>
      <c r="U40" s="1799"/>
      <c r="V40" s="1799"/>
      <c r="W40" s="1799">
        <v>534556</v>
      </c>
      <c r="X40" s="1799"/>
      <c r="Y40" s="1577"/>
      <c r="Z40" s="651"/>
    </row>
    <row r="41" spans="1:57" ht="15.75" customHeight="1">
      <c r="B41" s="607"/>
      <c r="C41" s="1605" t="s">
        <v>26</v>
      </c>
      <c r="D41" s="1605"/>
      <c r="E41" s="1605"/>
      <c r="F41" s="1605"/>
      <c r="G41" s="1682"/>
      <c r="H41" s="1846">
        <v>6144</v>
      </c>
      <c r="I41" s="1799"/>
      <c r="J41" s="1799"/>
      <c r="K41" s="1799">
        <v>1085274</v>
      </c>
      <c r="L41" s="1799"/>
      <c r="M41" s="1799"/>
      <c r="N41" s="1799">
        <v>4980</v>
      </c>
      <c r="O41" s="1799"/>
      <c r="P41" s="1799"/>
      <c r="Q41" s="1799">
        <v>546123</v>
      </c>
      <c r="R41" s="1799"/>
      <c r="S41" s="1799"/>
      <c r="T41" s="1799">
        <v>1164</v>
      </c>
      <c r="U41" s="1799"/>
      <c r="V41" s="1799"/>
      <c r="W41" s="1799">
        <v>539151</v>
      </c>
      <c r="X41" s="1799"/>
      <c r="Y41" s="1577"/>
      <c r="Z41" s="651"/>
    </row>
    <row r="42" spans="1:57" ht="15.75" customHeight="1">
      <c r="B42" s="607"/>
      <c r="C42" s="1605" t="s">
        <v>25</v>
      </c>
      <c r="D42" s="1605"/>
      <c r="E42" s="1605"/>
      <c r="F42" s="1605"/>
      <c r="G42" s="1682"/>
      <c r="H42" s="1846">
        <v>6218</v>
      </c>
      <c r="I42" s="1799"/>
      <c r="J42" s="1799"/>
      <c r="K42" s="1799">
        <v>1098309</v>
      </c>
      <c r="L42" s="1799"/>
      <c r="M42" s="1799"/>
      <c r="N42" s="1799">
        <v>5044</v>
      </c>
      <c r="O42" s="1799"/>
      <c r="P42" s="1799"/>
      <c r="Q42" s="1799">
        <v>556702</v>
      </c>
      <c r="R42" s="1799"/>
      <c r="S42" s="1799"/>
      <c r="T42" s="1799">
        <v>1174</v>
      </c>
      <c r="U42" s="1799"/>
      <c r="V42" s="1799"/>
      <c r="W42" s="1799">
        <v>541607</v>
      </c>
      <c r="X42" s="1799"/>
      <c r="Y42" s="1577"/>
      <c r="Z42" s="651"/>
    </row>
    <row r="43" spans="1:57" ht="15.75" customHeight="1">
      <c r="B43" s="607"/>
      <c r="C43" s="1605" t="s">
        <v>24</v>
      </c>
      <c r="D43" s="1605"/>
      <c r="E43" s="1605"/>
      <c r="F43" s="1605"/>
      <c r="G43" s="1682"/>
      <c r="H43" s="1841">
        <f>N43+T43</f>
        <v>6288</v>
      </c>
      <c r="I43" s="1798"/>
      <c r="J43" s="1798"/>
      <c r="K43" s="1799">
        <f>Q43+W43</f>
        <v>1105772</v>
      </c>
      <c r="L43" s="1799"/>
      <c r="M43" s="1799"/>
      <c r="N43" s="1799">
        <v>5098</v>
      </c>
      <c r="O43" s="1799"/>
      <c r="P43" s="1799"/>
      <c r="Q43" s="1799">
        <v>564004</v>
      </c>
      <c r="R43" s="1799"/>
      <c r="S43" s="1799"/>
      <c r="T43" s="1799">
        <v>1190</v>
      </c>
      <c r="U43" s="1799"/>
      <c r="V43" s="1799"/>
      <c r="W43" s="1799">
        <v>541768</v>
      </c>
      <c r="X43" s="1799"/>
      <c r="Y43" s="1577"/>
      <c r="Z43" s="651"/>
    </row>
    <row r="44" spans="1:57" ht="15.75" customHeight="1">
      <c r="B44" s="607"/>
      <c r="C44" s="1605" t="s">
        <v>751</v>
      </c>
      <c r="D44" s="1605"/>
      <c r="E44" s="1605"/>
      <c r="F44" s="1605"/>
      <c r="G44" s="1682"/>
      <c r="H44" s="1841">
        <v>6352</v>
      </c>
      <c r="I44" s="1798"/>
      <c r="J44" s="1798"/>
      <c r="K44" s="1799">
        <v>1126125</v>
      </c>
      <c r="L44" s="1799"/>
      <c r="M44" s="1799"/>
      <c r="N44" s="1799">
        <v>5147</v>
      </c>
      <c r="O44" s="1799"/>
      <c r="P44" s="1799"/>
      <c r="Q44" s="1799">
        <v>572022</v>
      </c>
      <c r="R44" s="1799"/>
      <c r="S44" s="1799"/>
      <c r="T44" s="1799">
        <v>1205</v>
      </c>
      <c r="U44" s="1799"/>
      <c r="V44" s="1799"/>
      <c r="W44" s="1799">
        <v>554103</v>
      </c>
      <c r="X44" s="1799"/>
      <c r="Y44" s="1577"/>
      <c r="Z44" s="651"/>
    </row>
    <row r="45" spans="1:57" ht="15.75" customHeight="1">
      <c r="B45" s="607"/>
      <c r="C45" s="1605" t="s">
        <v>766</v>
      </c>
      <c r="D45" s="1605"/>
      <c r="E45" s="1605"/>
      <c r="F45" s="1605"/>
      <c r="G45" s="1682"/>
      <c r="H45" s="1841">
        <v>6451</v>
      </c>
      <c r="I45" s="1798"/>
      <c r="J45" s="1798"/>
      <c r="K45" s="1799">
        <v>1143192</v>
      </c>
      <c r="L45" s="1799"/>
      <c r="M45" s="1799"/>
      <c r="N45" s="1799">
        <v>5224</v>
      </c>
      <c r="O45" s="1799"/>
      <c r="P45" s="1799"/>
      <c r="Q45" s="1799">
        <v>582842</v>
      </c>
      <c r="R45" s="1799"/>
      <c r="S45" s="1799"/>
      <c r="T45" s="1799">
        <v>1227</v>
      </c>
      <c r="U45" s="1799"/>
      <c r="V45" s="1799"/>
      <c r="W45" s="1799">
        <v>560360</v>
      </c>
      <c r="X45" s="1799"/>
      <c r="Y45" s="1577"/>
      <c r="Z45" s="651"/>
    </row>
    <row r="46" spans="1:57" s="607" customFormat="1" ht="15.75" customHeight="1">
      <c r="C46" s="1605" t="s">
        <v>776</v>
      </c>
      <c r="D46" s="1605"/>
      <c r="E46" s="1605"/>
      <c r="F46" s="1605"/>
      <c r="G46" s="1682"/>
      <c r="H46" s="1842">
        <v>6537</v>
      </c>
      <c r="I46" s="1843"/>
      <c r="J46" s="1843"/>
      <c r="K46" s="1844">
        <v>1156834</v>
      </c>
      <c r="L46" s="1844"/>
      <c r="M46" s="1844"/>
      <c r="N46" s="1844">
        <v>5292</v>
      </c>
      <c r="O46" s="1844"/>
      <c r="P46" s="1844"/>
      <c r="Q46" s="1844">
        <v>592967</v>
      </c>
      <c r="R46" s="1844"/>
      <c r="S46" s="1844"/>
      <c r="T46" s="1844">
        <v>1245</v>
      </c>
      <c r="U46" s="1844"/>
      <c r="V46" s="1844"/>
      <c r="W46" s="1844">
        <v>563867</v>
      </c>
      <c r="X46" s="1844"/>
      <c r="Y46" s="1845"/>
      <c r="Z46" s="651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3.5" customHeight="1" thickBot="1">
      <c r="B47" s="607"/>
      <c r="C47" s="1837"/>
      <c r="D47" s="1837"/>
      <c r="E47" s="1837"/>
      <c r="F47" s="1837"/>
      <c r="G47" s="1838"/>
      <c r="H47" s="1839"/>
      <c r="I47" s="1840"/>
      <c r="J47" s="1840"/>
      <c r="K47" s="1840"/>
      <c r="L47" s="1840"/>
      <c r="M47" s="1840"/>
      <c r="N47" s="1840"/>
      <c r="O47" s="1840"/>
      <c r="P47" s="1840"/>
      <c r="Q47" s="1840"/>
      <c r="R47" s="1840"/>
      <c r="S47" s="1840"/>
      <c r="T47" s="1840"/>
      <c r="U47" s="1840"/>
      <c r="V47" s="1840"/>
      <c r="W47" s="1840"/>
      <c r="X47" s="1840"/>
      <c r="Y47" s="1563"/>
      <c r="Z47" s="651"/>
    </row>
    <row r="48" spans="1:57" ht="13.5" customHeight="1" thickTop="1">
      <c r="B48" s="607"/>
      <c r="C48" s="607"/>
      <c r="D48" s="607"/>
      <c r="E48" s="607"/>
      <c r="F48" s="607"/>
      <c r="G48" s="607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456"/>
      <c r="U48" s="456"/>
      <c r="V48" s="35"/>
      <c r="W48" s="35"/>
      <c r="X48" s="35"/>
      <c r="Y48" s="441" t="s">
        <v>712</v>
      </c>
      <c r="Z48" s="682"/>
    </row>
    <row r="49" spans="15:26" ht="15.75" customHeight="1">
      <c r="O49" s="8"/>
      <c r="P49" s="8"/>
      <c r="Q49" s="8"/>
      <c r="R49" s="8"/>
      <c r="S49" s="8"/>
      <c r="T49" s="8"/>
      <c r="U49" s="8"/>
      <c r="V49" s="8"/>
      <c r="W49" s="8"/>
      <c r="X49" s="8"/>
      <c r="Y49" s="806" t="s">
        <v>920</v>
      </c>
      <c r="Z49" s="8"/>
    </row>
    <row r="50" spans="15:26" ht="15.75" customHeight="1"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</sheetData>
  <mergeCells count="169">
    <mergeCell ref="T23:V23"/>
    <mergeCell ref="C22:G22"/>
    <mergeCell ref="H22:J22"/>
    <mergeCell ref="K22:M22"/>
    <mergeCell ref="N22:P22"/>
    <mergeCell ref="Q22:S22"/>
    <mergeCell ref="T22:V22"/>
    <mergeCell ref="C12:G12"/>
    <mergeCell ref="H12:J12"/>
    <mergeCell ref="K12:M12"/>
    <mergeCell ref="N12:P12"/>
    <mergeCell ref="N11:P11"/>
    <mergeCell ref="K11:M11"/>
    <mergeCell ref="H11:J11"/>
    <mergeCell ref="C11:G11"/>
    <mergeCell ref="T21:V21"/>
    <mergeCell ref="C21:G21"/>
    <mergeCell ref="H21:J21"/>
    <mergeCell ref="K21:M21"/>
    <mergeCell ref="N21:P21"/>
    <mergeCell ref="Q21:S21"/>
    <mergeCell ref="K19:M20"/>
    <mergeCell ref="N19:P20"/>
    <mergeCell ref="C4:G5"/>
    <mergeCell ref="H4:J5"/>
    <mergeCell ref="C6:G6"/>
    <mergeCell ref="H6:J6"/>
    <mergeCell ref="K6:M6"/>
    <mergeCell ref="N6:P6"/>
    <mergeCell ref="C7:G7"/>
    <mergeCell ref="H7:J7"/>
    <mergeCell ref="K7:M7"/>
    <mergeCell ref="N7:P7"/>
    <mergeCell ref="C8:G8"/>
    <mergeCell ref="H8:J8"/>
    <mergeCell ref="K8:M8"/>
    <mergeCell ref="N8:P8"/>
    <mergeCell ref="C9:G9"/>
    <mergeCell ref="H9:J9"/>
    <mergeCell ref="K9:M9"/>
    <mergeCell ref="N9:P9"/>
    <mergeCell ref="C10:G10"/>
    <mergeCell ref="H10:J10"/>
    <mergeCell ref="K10:M10"/>
    <mergeCell ref="N10:P10"/>
    <mergeCell ref="T34:Y34"/>
    <mergeCell ref="H35:J35"/>
    <mergeCell ref="K35:M35"/>
    <mergeCell ref="N35:P35"/>
    <mergeCell ref="T26:V26"/>
    <mergeCell ref="K4:M5"/>
    <mergeCell ref="N4:P5"/>
    <mergeCell ref="C25:G25"/>
    <mergeCell ref="H25:J25"/>
    <mergeCell ref="K25:M25"/>
    <mergeCell ref="N25:P25"/>
    <mergeCell ref="Q25:S25"/>
    <mergeCell ref="T25:V25"/>
    <mergeCell ref="C24:G24"/>
    <mergeCell ref="H24:J24"/>
    <mergeCell ref="K24:M24"/>
    <mergeCell ref="N24:P24"/>
    <mergeCell ref="Q24:S24"/>
    <mergeCell ref="T24:V24"/>
    <mergeCell ref="C18:G20"/>
    <mergeCell ref="H18:J20"/>
    <mergeCell ref="Q19:S20"/>
    <mergeCell ref="T19:V20"/>
    <mergeCell ref="K18:V18"/>
    <mergeCell ref="Q26:S26"/>
    <mergeCell ref="K23:M23"/>
    <mergeCell ref="C26:G26"/>
    <mergeCell ref="H26:J26"/>
    <mergeCell ref="K26:M26"/>
    <mergeCell ref="N26:P26"/>
    <mergeCell ref="C36:G36"/>
    <mergeCell ref="H36:J36"/>
    <mergeCell ref="K36:M36"/>
    <mergeCell ref="N36:P36"/>
    <mergeCell ref="Q36:S36"/>
    <mergeCell ref="C34:G35"/>
    <mergeCell ref="H34:M34"/>
    <mergeCell ref="N34:S34"/>
    <mergeCell ref="Q35:S35"/>
    <mergeCell ref="C23:G23"/>
    <mergeCell ref="H23:J23"/>
    <mergeCell ref="N23:P23"/>
    <mergeCell ref="Q23:S23"/>
    <mergeCell ref="T40:V40"/>
    <mergeCell ref="W40:Y40"/>
    <mergeCell ref="C39:G39"/>
    <mergeCell ref="H39:J39"/>
    <mergeCell ref="K39:M39"/>
    <mergeCell ref="N39:P39"/>
    <mergeCell ref="Q39:S39"/>
    <mergeCell ref="T39:V39"/>
    <mergeCell ref="W39:Y39"/>
    <mergeCell ref="C40:G40"/>
    <mergeCell ref="H40:J40"/>
    <mergeCell ref="K40:M40"/>
    <mergeCell ref="N40:P40"/>
    <mergeCell ref="Q40:S40"/>
    <mergeCell ref="T44:V44"/>
    <mergeCell ref="W44:Y44"/>
    <mergeCell ref="C43:G43"/>
    <mergeCell ref="H43:J43"/>
    <mergeCell ref="K43:M43"/>
    <mergeCell ref="N43:P43"/>
    <mergeCell ref="Q43:S43"/>
    <mergeCell ref="T43:V43"/>
    <mergeCell ref="W43:Y43"/>
    <mergeCell ref="C44:G44"/>
    <mergeCell ref="H44:J44"/>
    <mergeCell ref="K44:M44"/>
    <mergeCell ref="N44:P44"/>
    <mergeCell ref="Q44:S44"/>
    <mergeCell ref="T35:V35"/>
    <mergeCell ref="W35:Y35"/>
    <mergeCell ref="Q37:S37"/>
    <mergeCell ref="T37:V37"/>
    <mergeCell ref="W37:Y37"/>
    <mergeCell ref="C38:G38"/>
    <mergeCell ref="H38:J38"/>
    <mergeCell ref="K38:M38"/>
    <mergeCell ref="N38:P38"/>
    <mergeCell ref="Q38:S38"/>
    <mergeCell ref="T38:V38"/>
    <mergeCell ref="W38:Y38"/>
    <mergeCell ref="T36:V36"/>
    <mergeCell ref="W36:Y36"/>
    <mergeCell ref="C37:G37"/>
    <mergeCell ref="H37:J37"/>
    <mergeCell ref="K37:M37"/>
    <mergeCell ref="N37:P37"/>
    <mergeCell ref="T41:V41"/>
    <mergeCell ref="W41:Y41"/>
    <mergeCell ref="C42:G42"/>
    <mergeCell ref="H42:J42"/>
    <mergeCell ref="K42:M42"/>
    <mergeCell ref="N42:P42"/>
    <mergeCell ref="Q42:S42"/>
    <mergeCell ref="T42:V42"/>
    <mergeCell ref="W42:Y42"/>
    <mergeCell ref="C41:G41"/>
    <mergeCell ref="H41:J41"/>
    <mergeCell ref="K41:M41"/>
    <mergeCell ref="N41:P41"/>
    <mergeCell ref="Q41:S41"/>
    <mergeCell ref="T45:V45"/>
    <mergeCell ref="W45:Y45"/>
    <mergeCell ref="C47:G47"/>
    <mergeCell ref="H47:J47"/>
    <mergeCell ref="K47:M47"/>
    <mergeCell ref="N47:P47"/>
    <mergeCell ref="Q47:S47"/>
    <mergeCell ref="T47:V47"/>
    <mergeCell ref="W47:Y47"/>
    <mergeCell ref="C45:G45"/>
    <mergeCell ref="H45:J45"/>
    <mergeCell ref="K45:M45"/>
    <mergeCell ref="N45:P45"/>
    <mergeCell ref="Q45:S45"/>
    <mergeCell ref="C46:G46"/>
    <mergeCell ref="H46:J46"/>
    <mergeCell ref="K46:M46"/>
    <mergeCell ref="N46:P46"/>
    <mergeCell ref="Q46:S46"/>
    <mergeCell ref="T46:V46"/>
    <mergeCell ref="W46:Y46"/>
  </mergeCells>
  <phoneticPr fontId="2"/>
  <pageMargins left="0.51181102362204722" right="0.51181102362204722" top="0.55118110236220474" bottom="0.55118110236220474" header="0.31496062992125984" footer="0.31496062992125984"/>
  <pageSetup paperSize="9" firstPageNumber="30" orientation="portrait" useFirstPageNumber="1" r:id="rId1"/>
  <headerFooter>
    <oddFooter>&amp;C&amp;"HGPｺﾞｼｯｸM,ﾒﾃﾞｨｳﾑ"&amp;10&amp;P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401C-B514-45CF-9214-84186E8A0836}">
  <sheetPr>
    <pageSetUpPr fitToPage="1"/>
  </sheetPr>
  <dimension ref="B1:AW190"/>
  <sheetViews>
    <sheetView showWhiteSpace="0" zoomScaleNormal="100" zoomScaleSheetLayoutView="100" zoomScalePageLayoutView="110" workbookViewId="0">
      <selection activeCell="AV8" sqref="AV8:AW8"/>
    </sheetView>
  </sheetViews>
  <sheetFormatPr defaultColWidth="2.625" defaultRowHeight="12" outlineLevelRow="1"/>
  <cols>
    <col min="1" max="1" width="1.375" style="607" customWidth="1"/>
    <col min="2" max="2" width="1.25" style="607" customWidth="1"/>
    <col min="3" max="5" width="2.625" style="607"/>
    <col min="6" max="6" width="1.375" style="607" customWidth="1"/>
    <col min="7" max="7" width="1.625" style="607" customWidth="1"/>
    <col min="8" max="10" width="2.375" style="607" customWidth="1"/>
    <col min="11" max="16" width="2.375" style="119" customWidth="1"/>
    <col min="17" max="22" width="2.375" style="120" customWidth="1"/>
    <col min="23" max="28" width="2.375" style="121" customWidth="1"/>
    <col min="29" max="32" width="2.375" style="607" customWidth="1"/>
    <col min="33" max="33" width="3.125" style="607" customWidth="1"/>
    <col min="34" max="39" width="2.375" style="607" customWidth="1"/>
    <col min="40" max="44" width="2.625" style="607" customWidth="1"/>
    <col min="45" max="16384" width="2.625" style="607"/>
  </cols>
  <sheetData>
    <row r="1" spans="2:49" s="608" customFormat="1" ht="15.75" customHeight="1">
      <c r="B1" s="667"/>
      <c r="C1" s="667"/>
      <c r="D1" s="667"/>
      <c r="E1" s="667"/>
      <c r="F1" s="667"/>
      <c r="G1" s="667"/>
      <c r="H1" s="667"/>
      <c r="I1" s="667"/>
      <c r="J1" s="667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  <c r="AN1" s="667"/>
      <c r="AO1" s="667"/>
      <c r="AP1" s="667"/>
      <c r="AQ1" s="667"/>
      <c r="AR1" s="667"/>
    </row>
    <row r="2" spans="2:49" s="11" customFormat="1" ht="15.75" customHeight="1">
      <c r="B2" s="1992">
        <v>6</v>
      </c>
      <c r="C2" s="1992"/>
      <c r="D2" s="11" t="s">
        <v>481</v>
      </c>
    </row>
    <row r="3" spans="2:49" s="11" customFormat="1" ht="15.75" customHeight="1">
      <c r="C3" s="11" t="s">
        <v>522</v>
      </c>
    </row>
    <row r="4" spans="2:49" s="11" customFormat="1" ht="15.75" customHeight="1" thickBot="1"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N4" s="522"/>
      <c r="AO4" s="522"/>
      <c r="AP4" s="522"/>
      <c r="AQ4" s="522"/>
      <c r="AR4" s="528"/>
      <c r="AS4" s="522"/>
      <c r="AT4" s="522"/>
      <c r="AU4" s="522"/>
      <c r="AV4" s="522"/>
      <c r="AW4" s="666" t="s">
        <v>987</v>
      </c>
    </row>
    <row r="5" spans="2:49" ht="15.75" customHeight="1" thickTop="1">
      <c r="C5" s="1597" t="s">
        <v>995</v>
      </c>
      <c r="D5" s="1597"/>
      <c r="E5" s="1597"/>
      <c r="F5" s="1597"/>
      <c r="G5" s="1598"/>
      <c r="H5" s="1583" t="s">
        <v>900</v>
      </c>
      <c r="I5" s="1584"/>
      <c r="J5" s="1584"/>
      <c r="K5" s="1584"/>
      <c r="L5" s="1584"/>
      <c r="M5" s="1584"/>
      <c r="N5" s="1584"/>
      <c r="O5" s="1584"/>
      <c r="P5" s="1584"/>
      <c r="Q5" s="1584"/>
      <c r="R5" s="1584"/>
      <c r="S5" s="1584"/>
      <c r="T5" s="1584"/>
      <c r="U5" s="1584"/>
      <c r="V5" s="1584"/>
      <c r="W5" s="1584"/>
      <c r="X5" s="1584"/>
      <c r="Y5" s="1584"/>
      <c r="Z5" s="1584"/>
      <c r="AA5" s="1584"/>
      <c r="AB5" s="1584"/>
      <c r="AC5" s="1583" t="s">
        <v>482</v>
      </c>
      <c r="AD5" s="1584"/>
      <c r="AE5" s="1584"/>
      <c r="AF5" s="1584"/>
      <c r="AG5" s="1584"/>
      <c r="AH5" s="1584"/>
      <c r="AI5" s="1584"/>
      <c r="AJ5" s="1584"/>
      <c r="AK5" s="1584"/>
      <c r="AL5" s="1584"/>
      <c r="AM5" s="1584"/>
      <c r="AN5" s="1584"/>
      <c r="AO5" s="1584"/>
      <c r="AP5" s="1584"/>
      <c r="AQ5" s="1584"/>
      <c r="AR5" s="1584"/>
      <c r="AS5" s="1584"/>
      <c r="AT5" s="1584"/>
      <c r="AU5" s="1584"/>
      <c r="AV5" s="1584"/>
      <c r="AW5" s="1584"/>
    </row>
    <row r="6" spans="2:49" ht="15.75" customHeight="1">
      <c r="C6" s="1655"/>
      <c r="D6" s="1655"/>
      <c r="E6" s="1655"/>
      <c r="F6" s="1655"/>
      <c r="G6" s="1600"/>
      <c r="H6" s="1993" t="s">
        <v>34</v>
      </c>
      <c r="I6" s="1114"/>
      <c r="J6" s="1994"/>
      <c r="K6" s="1986" t="s">
        <v>483</v>
      </c>
      <c r="L6" s="1987"/>
      <c r="M6" s="1987"/>
      <c r="N6" s="1987"/>
      <c r="O6" s="1987"/>
      <c r="P6" s="1987"/>
      <c r="Q6" s="1987"/>
      <c r="R6" s="1987"/>
      <c r="S6" s="1987"/>
      <c r="T6" s="1986" t="s">
        <v>484</v>
      </c>
      <c r="U6" s="1987"/>
      <c r="V6" s="1987"/>
      <c r="W6" s="1987"/>
      <c r="X6" s="1987"/>
      <c r="Y6" s="1987"/>
      <c r="Z6" s="1987"/>
      <c r="AA6" s="1987"/>
      <c r="AB6" s="1987"/>
      <c r="AC6" s="1980" t="s">
        <v>34</v>
      </c>
      <c r="AD6" s="1981"/>
      <c r="AE6" s="1981"/>
      <c r="AF6" s="1981" t="s">
        <v>485</v>
      </c>
      <c r="AG6" s="1981"/>
      <c r="AH6" s="1981"/>
      <c r="AI6" s="1986" t="s">
        <v>486</v>
      </c>
      <c r="AJ6" s="1987"/>
      <c r="AK6" s="1987"/>
      <c r="AL6" s="1987"/>
      <c r="AM6" s="1987"/>
      <c r="AN6" s="1974" t="s">
        <v>778</v>
      </c>
      <c r="AO6" s="1975"/>
      <c r="AP6" s="1975"/>
      <c r="AQ6" s="1975"/>
      <c r="AR6" s="1975"/>
      <c r="AS6" s="1974" t="s">
        <v>803</v>
      </c>
      <c r="AT6" s="1975"/>
      <c r="AU6" s="1975"/>
      <c r="AV6" s="1975"/>
      <c r="AW6" s="1975"/>
    </row>
    <row r="7" spans="2:49" ht="15.75" customHeight="1">
      <c r="C7" s="1655"/>
      <c r="D7" s="1655"/>
      <c r="E7" s="1655"/>
      <c r="F7" s="1655"/>
      <c r="G7" s="1600"/>
      <c r="H7" s="1589"/>
      <c r="I7" s="1652"/>
      <c r="J7" s="1603"/>
      <c r="K7" s="1974" t="s">
        <v>486</v>
      </c>
      <c r="L7" s="1975"/>
      <c r="M7" s="1975"/>
      <c r="N7" s="1974" t="s">
        <v>778</v>
      </c>
      <c r="O7" s="1975"/>
      <c r="P7" s="1975"/>
      <c r="Q7" s="1974" t="s">
        <v>802</v>
      </c>
      <c r="R7" s="1975"/>
      <c r="S7" s="1975"/>
      <c r="T7" s="1974" t="s">
        <v>486</v>
      </c>
      <c r="U7" s="1975"/>
      <c r="V7" s="1975"/>
      <c r="W7" s="1974" t="s">
        <v>779</v>
      </c>
      <c r="X7" s="1975"/>
      <c r="Y7" s="1975"/>
      <c r="Z7" s="1974" t="s">
        <v>803</v>
      </c>
      <c r="AA7" s="1975"/>
      <c r="AB7" s="1975"/>
      <c r="AC7" s="1982"/>
      <c r="AD7" s="1983"/>
      <c r="AE7" s="1983"/>
      <c r="AF7" s="1983"/>
      <c r="AG7" s="1983"/>
      <c r="AH7" s="1983"/>
      <c r="AI7" s="1986"/>
      <c r="AJ7" s="1987"/>
      <c r="AK7" s="1987"/>
      <c r="AL7" s="1987"/>
      <c r="AM7" s="1987"/>
      <c r="AN7" s="1976"/>
      <c r="AO7" s="1977"/>
      <c r="AP7" s="1977"/>
      <c r="AQ7" s="1977"/>
      <c r="AR7" s="1977"/>
      <c r="AS7" s="1976"/>
      <c r="AT7" s="1977"/>
      <c r="AU7" s="1977"/>
      <c r="AV7" s="1977"/>
      <c r="AW7" s="1977"/>
    </row>
    <row r="8" spans="2:49" ht="15.75" customHeight="1">
      <c r="C8" s="1601"/>
      <c r="D8" s="1601"/>
      <c r="E8" s="1601"/>
      <c r="F8" s="1601"/>
      <c r="G8" s="1711"/>
      <c r="H8" s="1586"/>
      <c r="I8" s="1116"/>
      <c r="J8" s="1604"/>
      <c r="K8" s="1995"/>
      <c r="L8" s="1996"/>
      <c r="M8" s="1996"/>
      <c r="N8" s="1995"/>
      <c r="O8" s="1996"/>
      <c r="P8" s="1996"/>
      <c r="Q8" s="1995"/>
      <c r="R8" s="1996"/>
      <c r="S8" s="1996"/>
      <c r="T8" s="1995"/>
      <c r="U8" s="1996"/>
      <c r="V8" s="1996"/>
      <c r="W8" s="1995"/>
      <c r="X8" s="1996"/>
      <c r="Y8" s="1996"/>
      <c r="Z8" s="1995"/>
      <c r="AA8" s="1996"/>
      <c r="AB8" s="1996"/>
      <c r="AC8" s="1984"/>
      <c r="AD8" s="1985"/>
      <c r="AE8" s="1985"/>
      <c r="AF8" s="1985"/>
      <c r="AG8" s="1985"/>
      <c r="AH8" s="1985"/>
      <c r="AI8" s="1934" t="s">
        <v>487</v>
      </c>
      <c r="AJ8" s="1935"/>
      <c r="AK8" s="1936"/>
      <c r="AL8" s="1937" t="s">
        <v>485</v>
      </c>
      <c r="AM8" s="1940"/>
      <c r="AN8" s="1934" t="s">
        <v>487</v>
      </c>
      <c r="AO8" s="1935"/>
      <c r="AP8" s="1936"/>
      <c r="AQ8" s="1937" t="s">
        <v>485</v>
      </c>
      <c r="AR8" s="1938"/>
      <c r="AS8" s="1934" t="s">
        <v>487</v>
      </c>
      <c r="AT8" s="1935"/>
      <c r="AU8" s="1936"/>
      <c r="AV8" s="2007" t="s">
        <v>485</v>
      </c>
      <c r="AW8" s="2008"/>
    </row>
    <row r="9" spans="2:49" s="656" customFormat="1" ht="15.75" customHeight="1">
      <c r="C9" s="1999"/>
      <c r="D9" s="1999"/>
      <c r="E9" s="1999"/>
      <c r="F9" s="1999"/>
      <c r="G9" s="2000"/>
      <c r="H9" s="2001" t="s">
        <v>39</v>
      </c>
      <c r="I9" s="2002"/>
      <c r="J9" s="2003"/>
      <c r="K9" s="1942" t="s">
        <v>39</v>
      </c>
      <c r="L9" s="1943"/>
      <c r="M9" s="1944"/>
      <c r="N9" s="1942" t="s">
        <v>39</v>
      </c>
      <c r="O9" s="1943"/>
      <c r="P9" s="1944"/>
      <c r="Q9" s="1942" t="s">
        <v>39</v>
      </c>
      <c r="R9" s="1943"/>
      <c r="S9" s="1944"/>
      <c r="T9" s="1942" t="s">
        <v>39</v>
      </c>
      <c r="U9" s="1943"/>
      <c r="V9" s="1944"/>
      <c r="W9" s="1942" t="s">
        <v>39</v>
      </c>
      <c r="X9" s="1943"/>
      <c r="Y9" s="1944"/>
      <c r="Z9" s="1942" t="s">
        <v>39</v>
      </c>
      <c r="AA9" s="1943"/>
      <c r="AB9" s="1944"/>
      <c r="AC9" s="1988" t="s">
        <v>39</v>
      </c>
      <c r="AD9" s="1948"/>
      <c r="AE9" s="1948"/>
      <c r="AF9" s="1948" t="s">
        <v>6</v>
      </c>
      <c r="AG9" s="1948"/>
      <c r="AH9" s="1948"/>
      <c r="AI9" s="1942" t="s">
        <v>489</v>
      </c>
      <c r="AJ9" s="1943"/>
      <c r="AK9" s="1944"/>
      <c r="AL9" s="1949" t="s">
        <v>6</v>
      </c>
      <c r="AM9" s="1949"/>
      <c r="AN9" s="1942" t="s">
        <v>489</v>
      </c>
      <c r="AO9" s="1943"/>
      <c r="AP9" s="1944"/>
      <c r="AQ9" s="1945" t="s">
        <v>6</v>
      </c>
      <c r="AR9" s="1946"/>
      <c r="AS9" s="1610" t="s">
        <v>885</v>
      </c>
      <c r="AT9" s="1611"/>
      <c r="AU9" s="1941"/>
      <c r="AV9" s="1611" t="s">
        <v>886</v>
      </c>
      <c r="AW9" s="1611"/>
    </row>
    <row r="10" spans="2:49" s="660" customFormat="1" ht="15.75" customHeight="1">
      <c r="C10" s="1971" t="s">
        <v>114</v>
      </c>
      <c r="D10" s="1971"/>
      <c r="E10" s="1971"/>
      <c r="F10" s="1971"/>
      <c r="G10" s="1972"/>
      <c r="H10" s="1973">
        <f>SUM(K10:AB10)</f>
        <v>744</v>
      </c>
      <c r="I10" s="1960"/>
      <c r="J10" s="1961"/>
      <c r="K10" s="1959">
        <v>21</v>
      </c>
      <c r="L10" s="1960"/>
      <c r="M10" s="1961"/>
      <c r="N10" s="1959">
        <v>64</v>
      </c>
      <c r="O10" s="1960"/>
      <c r="P10" s="1961"/>
      <c r="Q10" s="1959">
        <v>77</v>
      </c>
      <c r="R10" s="1960"/>
      <c r="S10" s="1961"/>
      <c r="T10" s="1959">
        <v>66</v>
      </c>
      <c r="U10" s="1960"/>
      <c r="V10" s="1961"/>
      <c r="W10" s="1959">
        <v>180</v>
      </c>
      <c r="X10" s="1960"/>
      <c r="Y10" s="1961"/>
      <c r="Z10" s="1959">
        <v>336</v>
      </c>
      <c r="AA10" s="1960"/>
      <c r="AB10" s="1961"/>
      <c r="AC10" s="1978">
        <f>+AI10+AN10+AS10</f>
        <v>4548</v>
      </c>
      <c r="AD10" s="1979"/>
      <c r="AE10" s="1979"/>
      <c r="AF10" s="1958">
        <f>H10/AC10*100</f>
        <v>16.358839050131927</v>
      </c>
      <c r="AG10" s="1958"/>
      <c r="AH10" s="1958"/>
      <c r="AI10" s="1959">
        <v>2103</v>
      </c>
      <c r="AJ10" s="1960"/>
      <c r="AK10" s="1961"/>
      <c r="AL10" s="1958">
        <f>($T10+$K10)/$AI10*100</f>
        <v>4.1369472182596292</v>
      </c>
      <c r="AM10" s="1958"/>
      <c r="AN10" s="1959">
        <v>1712</v>
      </c>
      <c r="AO10" s="1960"/>
      <c r="AP10" s="1961"/>
      <c r="AQ10" s="1950">
        <f>($N10+$W10)/$AN10*100</f>
        <v>14.252336448598129</v>
      </c>
      <c r="AR10" s="1951"/>
      <c r="AS10" s="1952">
        <v>733</v>
      </c>
      <c r="AT10" s="1953"/>
      <c r="AU10" s="1954"/>
      <c r="AV10" s="1947">
        <f>($Q10+$Z10)/$AS10*100</f>
        <v>56.343792633015013</v>
      </c>
      <c r="AW10" s="1947"/>
    </row>
    <row r="11" spans="2:49" ht="15.75" customHeight="1" outlineLevel="1">
      <c r="C11" s="1751" t="s">
        <v>123</v>
      </c>
      <c r="D11" s="1751"/>
      <c r="E11" s="1751"/>
      <c r="F11" s="1751"/>
      <c r="G11" s="1752"/>
      <c r="H11" s="2014">
        <f>SUM(K11:AB11)</f>
        <v>429405</v>
      </c>
      <c r="I11" s="2015"/>
      <c r="J11" s="2016"/>
      <c r="K11" s="1955">
        <v>14519</v>
      </c>
      <c r="L11" s="1956"/>
      <c r="M11" s="1957"/>
      <c r="N11" s="1955">
        <v>50451</v>
      </c>
      <c r="O11" s="1956"/>
      <c r="P11" s="1957"/>
      <c r="Q11" s="2009">
        <v>54065</v>
      </c>
      <c r="R11" s="2010"/>
      <c r="S11" s="2011"/>
      <c r="T11" s="1955">
        <v>34900</v>
      </c>
      <c r="U11" s="1956"/>
      <c r="V11" s="1957"/>
      <c r="W11" s="1955">
        <v>104543</v>
      </c>
      <c r="X11" s="1956"/>
      <c r="Y11" s="1957"/>
      <c r="Z11" s="1955">
        <v>170927</v>
      </c>
      <c r="AA11" s="1956"/>
      <c r="AB11" s="1957"/>
      <c r="AC11" s="2012">
        <f>+AI11+AN11+AS11</f>
        <v>2337649</v>
      </c>
      <c r="AD11" s="2013"/>
      <c r="AE11" s="2013"/>
      <c r="AF11" s="1939">
        <f t="shared" ref="AF11:AF22" si="0">H11/AC11*100</f>
        <v>18.369096472567094</v>
      </c>
      <c r="AG11" s="1939"/>
      <c r="AH11" s="1939"/>
      <c r="AI11" s="1955">
        <v>1100236</v>
      </c>
      <c r="AJ11" s="1956"/>
      <c r="AK11" s="1957"/>
      <c r="AL11" s="1939">
        <f t="shared" ref="AL11:AL22" si="1">($T11+$K11)/$AI11*100</f>
        <v>4.4916726956762005</v>
      </c>
      <c r="AM11" s="1939"/>
      <c r="AN11" s="1955">
        <v>852938</v>
      </c>
      <c r="AO11" s="1956"/>
      <c r="AP11" s="1957"/>
      <c r="AQ11" s="1932">
        <f t="shared" ref="AQ11:AQ22" si="2">($N11+$W11)/$AN11*100</f>
        <v>18.171778019035383</v>
      </c>
      <c r="AR11" s="1933"/>
      <c r="AS11" s="1909">
        <v>384475</v>
      </c>
      <c r="AT11" s="1907"/>
      <c r="AU11" s="1908"/>
      <c r="AV11" s="1931">
        <f t="shared" ref="AV11:AV22" si="3">($Q11+$Z11)/$AS11*100</f>
        <v>58.519279537031025</v>
      </c>
      <c r="AW11" s="1931"/>
    </row>
    <row r="12" spans="2:49" ht="15.75" customHeight="1">
      <c r="C12" s="1751" t="s">
        <v>992</v>
      </c>
      <c r="D12" s="1751"/>
      <c r="E12" s="1751"/>
      <c r="F12" s="1751"/>
      <c r="G12" s="1752"/>
      <c r="H12" s="1997">
        <f>SUM(K12:AB12)</f>
        <v>18494</v>
      </c>
      <c r="I12" s="1998"/>
      <c r="J12" s="1998"/>
      <c r="K12" s="1998">
        <f>SUM(K10,K14:M22)</f>
        <v>541</v>
      </c>
      <c r="L12" s="1998"/>
      <c r="M12" s="1998"/>
      <c r="N12" s="1914">
        <f>SUM(N10,N14:P22)</f>
        <v>1770</v>
      </c>
      <c r="O12" s="1914"/>
      <c r="P12" s="1914"/>
      <c r="Q12" s="1910">
        <f>SUM(Q10,Q14:S22)</f>
        <v>2048</v>
      </c>
      <c r="R12" s="1911"/>
      <c r="S12" s="1912"/>
      <c r="T12" s="1914">
        <f>SUM(T10,T14:V22)</f>
        <v>1494</v>
      </c>
      <c r="U12" s="1914"/>
      <c r="V12" s="1914"/>
      <c r="W12" s="1914">
        <f>SUM(W10,W14:Y22)</f>
        <v>4617</v>
      </c>
      <c r="X12" s="1914"/>
      <c r="Y12" s="1914"/>
      <c r="Z12" s="1909">
        <f>SUM(Z10,Z14:AB22)</f>
        <v>8024</v>
      </c>
      <c r="AA12" s="1990"/>
      <c r="AB12" s="1991"/>
      <c r="AC12" s="1913">
        <f>+AI12+AN12+AS12</f>
        <v>108611</v>
      </c>
      <c r="AD12" s="1914"/>
      <c r="AE12" s="1914"/>
      <c r="AF12" s="1916">
        <f t="shared" si="0"/>
        <v>17.02774120485034</v>
      </c>
      <c r="AG12" s="1916"/>
      <c r="AH12" s="1916"/>
      <c r="AI12" s="1914">
        <f>SUM(AI10,AI14:AK22)</f>
        <v>50890</v>
      </c>
      <c r="AJ12" s="1914"/>
      <c r="AK12" s="1914"/>
      <c r="AL12" s="1916">
        <f t="shared" si="1"/>
        <v>3.998820986441344</v>
      </c>
      <c r="AM12" s="1916"/>
      <c r="AN12" s="1914">
        <f>SUM(AN10,AN14:AP22)</f>
        <v>39367</v>
      </c>
      <c r="AO12" s="1914"/>
      <c r="AP12" s="1914"/>
      <c r="AQ12" s="1917">
        <f t="shared" si="2"/>
        <v>16.224248736251177</v>
      </c>
      <c r="AR12" s="1918"/>
      <c r="AS12" s="1909">
        <f>SUM(AS10,AS14:AU22)</f>
        <v>18354</v>
      </c>
      <c r="AT12" s="1907"/>
      <c r="AU12" s="1908"/>
      <c r="AV12" s="1931">
        <f t="shared" si="3"/>
        <v>54.876321237877299</v>
      </c>
      <c r="AW12" s="1931"/>
    </row>
    <row r="13" spans="2:49" ht="15.75" customHeight="1">
      <c r="C13" s="657"/>
      <c r="D13" s="657"/>
      <c r="E13" s="657"/>
      <c r="F13" s="657"/>
      <c r="G13" s="658"/>
      <c r="H13" s="2018"/>
      <c r="I13" s="2019"/>
      <c r="J13" s="2020"/>
      <c r="K13" s="2004"/>
      <c r="L13" s="2005"/>
      <c r="M13" s="2006"/>
      <c r="N13" s="2004"/>
      <c r="O13" s="2005"/>
      <c r="P13" s="2006"/>
      <c r="Q13" s="2021"/>
      <c r="R13" s="2022"/>
      <c r="S13" s="2023"/>
      <c r="T13" s="2004"/>
      <c r="U13" s="2005"/>
      <c r="V13" s="2006"/>
      <c r="W13" s="1965"/>
      <c r="X13" s="1966"/>
      <c r="Y13" s="1967"/>
      <c r="Z13" s="1989"/>
      <c r="AA13" s="1990"/>
      <c r="AB13" s="1991"/>
      <c r="AC13" s="2017"/>
      <c r="AD13" s="1966"/>
      <c r="AE13" s="1967"/>
      <c r="AF13" s="1962"/>
      <c r="AG13" s="1963"/>
      <c r="AH13" s="1964"/>
      <c r="AI13" s="1965"/>
      <c r="AJ13" s="1966"/>
      <c r="AK13" s="1967"/>
      <c r="AL13" s="1962"/>
      <c r="AM13" s="1964"/>
      <c r="AN13" s="1965"/>
      <c r="AO13" s="1966"/>
      <c r="AP13" s="1967"/>
      <c r="AQ13" s="664"/>
      <c r="AR13" s="665"/>
      <c r="AS13" s="1968"/>
      <c r="AT13" s="1969"/>
      <c r="AU13" s="1970"/>
      <c r="AV13" s="1931"/>
      <c r="AW13" s="1931"/>
    </row>
    <row r="14" spans="2:49" ht="15.75" customHeight="1">
      <c r="C14" s="1751" t="s">
        <v>104</v>
      </c>
      <c r="D14" s="1751"/>
      <c r="E14" s="1751"/>
      <c r="F14" s="1751"/>
      <c r="G14" s="1752"/>
      <c r="H14" s="1913">
        <f>SUM(K14:AB14)</f>
        <v>10104</v>
      </c>
      <c r="I14" s="1914"/>
      <c r="J14" s="1914"/>
      <c r="K14" s="1914">
        <v>314</v>
      </c>
      <c r="L14" s="1914"/>
      <c r="M14" s="1914"/>
      <c r="N14" s="1914">
        <v>1012</v>
      </c>
      <c r="O14" s="1914"/>
      <c r="P14" s="1914"/>
      <c r="Q14" s="1910">
        <v>1168</v>
      </c>
      <c r="R14" s="1911"/>
      <c r="S14" s="1912"/>
      <c r="T14" s="1914">
        <v>822</v>
      </c>
      <c r="U14" s="1914"/>
      <c r="V14" s="1914"/>
      <c r="W14" s="1914">
        <v>2492</v>
      </c>
      <c r="X14" s="1914"/>
      <c r="Y14" s="1914"/>
      <c r="Z14" s="1909">
        <v>4296</v>
      </c>
      <c r="AA14" s="1907"/>
      <c r="AB14" s="1908"/>
      <c r="AC14" s="1913">
        <f t="shared" ref="AC14:AC22" si="4">+AI14+AN14+AS14</f>
        <v>57321</v>
      </c>
      <c r="AD14" s="1914"/>
      <c r="AE14" s="1914"/>
      <c r="AF14" s="1916">
        <f t="shared" si="0"/>
        <v>17.62704767886115</v>
      </c>
      <c r="AG14" s="1916"/>
      <c r="AH14" s="1916"/>
      <c r="AI14" s="1914">
        <v>27072</v>
      </c>
      <c r="AJ14" s="1914"/>
      <c r="AK14" s="1914"/>
      <c r="AL14" s="1916">
        <f t="shared" si="1"/>
        <v>4.1962174940898347</v>
      </c>
      <c r="AM14" s="1916"/>
      <c r="AN14" s="1914">
        <v>20471</v>
      </c>
      <c r="AO14" s="1914"/>
      <c r="AP14" s="1914"/>
      <c r="AQ14" s="1917">
        <f t="shared" si="2"/>
        <v>17.116897073909431</v>
      </c>
      <c r="AR14" s="1918"/>
      <c r="AS14" s="1909">
        <v>9778</v>
      </c>
      <c r="AT14" s="1907"/>
      <c r="AU14" s="1908"/>
      <c r="AV14" s="1931">
        <f t="shared" si="3"/>
        <v>55.880548169359791</v>
      </c>
      <c r="AW14" s="1931"/>
    </row>
    <row r="15" spans="2:49" ht="15.75" customHeight="1">
      <c r="C15" s="1751" t="s">
        <v>106</v>
      </c>
      <c r="D15" s="1751"/>
      <c r="E15" s="1751"/>
      <c r="F15" s="1751"/>
      <c r="G15" s="1752"/>
      <c r="H15" s="1913">
        <f t="shared" ref="H15:H22" si="5">SUM(K15:AB15)</f>
        <v>2225</v>
      </c>
      <c r="I15" s="1914"/>
      <c r="J15" s="1914"/>
      <c r="K15" s="1914">
        <v>56</v>
      </c>
      <c r="L15" s="1914"/>
      <c r="M15" s="1914"/>
      <c r="N15" s="1914">
        <v>203</v>
      </c>
      <c r="O15" s="1914"/>
      <c r="P15" s="1914"/>
      <c r="Q15" s="1910">
        <v>228</v>
      </c>
      <c r="R15" s="1911"/>
      <c r="S15" s="1912"/>
      <c r="T15" s="1914">
        <v>160</v>
      </c>
      <c r="U15" s="1914"/>
      <c r="V15" s="1914"/>
      <c r="W15" s="1914">
        <v>591</v>
      </c>
      <c r="X15" s="1914"/>
      <c r="Y15" s="1914"/>
      <c r="Z15" s="1989">
        <v>987</v>
      </c>
      <c r="AA15" s="1990"/>
      <c r="AB15" s="1991"/>
      <c r="AC15" s="1913">
        <f t="shared" si="4"/>
        <v>13629</v>
      </c>
      <c r="AD15" s="1914"/>
      <c r="AE15" s="1914"/>
      <c r="AF15" s="1916">
        <f t="shared" si="0"/>
        <v>16.325482427177342</v>
      </c>
      <c r="AG15" s="1916"/>
      <c r="AH15" s="1916"/>
      <c r="AI15" s="1914">
        <v>6168</v>
      </c>
      <c r="AJ15" s="1914"/>
      <c r="AK15" s="1914"/>
      <c r="AL15" s="1916">
        <f t="shared" si="1"/>
        <v>3.5019455252918288</v>
      </c>
      <c r="AM15" s="1916"/>
      <c r="AN15" s="1914">
        <v>5161</v>
      </c>
      <c r="AO15" s="1914"/>
      <c r="AP15" s="1914"/>
      <c r="AQ15" s="1917">
        <f t="shared" si="2"/>
        <v>15.384615384615385</v>
      </c>
      <c r="AR15" s="1918"/>
      <c r="AS15" s="1909">
        <v>2300</v>
      </c>
      <c r="AT15" s="1907"/>
      <c r="AU15" s="1908"/>
      <c r="AV15" s="1931">
        <f t="shared" si="3"/>
        <v>52.826086956521735</v>
      </c>
      <c r="AW15" s="1931"/>
    </row>
    <row r="16" spans="2:49" ht="15.75" customHeight="1">
      <c r="C16" s="1751" t="s">
        <v>318</v>
      </c>
      <c r="D16" s="1751"/>
      <c r="E16" s="1751"/>
      <c r="F16" s="1751"/>
      <c r="G16" s="1752"/>
      <c r="H16" s="1913">
        <f t="shared" si="5"/>
        <v>467</v>
      </c>
      <c r="I16" s="1914"/>
      <c r="J16" s="1914"/>
      <c r="K16" s="1914">
        <v>19</v>
      </c>
      <c r="L16" s="1914"/>
      <c r="M16" s="1914"/>
      <c r="N16" s="1914">
        <v>45</v>
      </c>
      <c r="O16" s="1914"/>
      <c r="P16" s="1914"/>
      <c r="Q16" s="1910">
        <v>26</v>
      </c>
      <c r="R16" s="1911"/>
      <c r="S16" s="1912"/>
      <c r="T16" s="1914">
        <v>34</v>
      </c>
      <c r="U16" s="1914"/>
      <c r="V16" s="1914"/>
      <c r="W16" s="1914">
        <v>126</v>
      </c>
      <c r="X16" s="1914"/>
      <c r="Y16" s="1914"/>
      <c r="Z16" s="1989">
        <v>217</v>
      </c>
      <c r="AA16" s="1990"/>
      <c r="AB16" s="1991"/>
      <c r="AC16" s="1913">
        <f t="shared" si="4"/>
        <v>3221</v>
      </c>
      <c r="AD16" s="1914"/>
      <c r="AE16" s="1914"/>
      <c r="AF16" s="1916">
        <f t="shared" si="0"/>
        <v>14.498602918348338</v>
      </c>
      <c r="AG16" s="1916"/>
      <c r="AH16" s="1916"/>
      <c r="AI16" s="1914">
        <v>1620</v>
      </c>
      <c r="AJ16" s="1914"/>
      <c r="AK16" s="1914"/>
      <c r="AL16" s="1916">
        <f t="shared" si="1"/>
        <v>3.2716049382716053</v>
      </c>
      <c r="AM16" s="1916"/>
      <c r="AN16" s="1914">
        <v>1173</v>
      </c>
      <c r="AO16" s="1914"/>
      <c r="AP16" s="1914"/>
      <c r="AQ16" s="1917">
        <f t="shared" si="2"/>
        <v>14.578005115089516</v>
      </c>
      <c r="AR16" s="1918"/>
      <c r="AS16" s="1909">
        <v>428</v>
      </c>
      <c r="AT16" s="1907"/>
      <c r="AU16" s="1908"/>
      <c r="AV16" s="1931">
        <f t="shared" si="3"/>
        <v>56.77570093457944</v>
      </c>
      <c r="AW16" s="1931"/>
    </row>
    <row r="17" spans="3:49" ht="15.75" customHeight="1">
      <c r="C17" s="1751" t="s">
        <v>110</v>
      </c>
      <c r="D17" s="1751"/>
      <c r="E17" s="1751"/>
      <c r="F17" s="1751"/>
      <c r="G17" s="1752"/>
      <c r="H17" s="1913">
        <f t="shared" si="5"/>
        <v>668</v>
      </c>
      <c r="I17" s="1914"/>
      <c r="J17" s="1914"/>
      <c r="K17" s="1914">
        <v>19</v>
      </c>
      <c r="L17" s="1914"/>
      <c r="M17" s="1914"/>
      <c r="N17" s="1914">
        <v>64</v>
      </c>
      <c r="O17" s="1914"/>
      <c r="P17" s="1914"/>
      <c r="Q17" s="1910">
        <v>46</v>
      </c>
      <c r="R17" s="1911"/>
      <c r="S17" s="1912"/>
      <c r="T17" s="1914">
        <v>63</v>
      </c>
      <c r="U17" s="1914"/>
      <c r="V17" s="1914"/>
      <c r="W17" s="1914">
        <v>183</v>
      </c>
      <c r="X17" s="1914"/>
      <c r="Y17" s="1914"/>
      <c r="Z17" s="1989">
        <v>293</v>
      </c>
      <c r="AA17" s="1990"/>
      <c r="AB17" s="1991"/>
      <c r="AC17" s="1913">
        <f t="shared" si="4"/>
        <v>4966</v>
      </c>
      <c r="AD17" s="1914"/>
      <c r="AE17" s="1914"/>
      <c r="AF17" s="1916">
        <f t="shared" si="0"/>
        <v>13.451469995972614</v>
      </c>
      <c r="AG17" s="1916"/>
      <c r="AH17" s="1916"/>
      <c r="AI17" s="1914">
        <v>2412</v>
      </c>
      <c r="AJ17" s="1914"/>
      <c r="AK17" s="1914"/>
      <c r="AL17" s="1916">
        <f t="shared" si="1"/>
        <v>3.3996683250414592</v>
      </c>
      <c r="AM17" s="1916"/>
      <c r="AN17" s="1914">
        <v>1853</v>
      </c>
      <c r="AO17" s="1914"/>
      <c r="AP17" s="1914"/>
      <c r="AQ17" s="1917">
        <f t="shared" si="2"/>
        <v>13.329735563950351</v>
      </c>
      <c r="AR17" s="1918"/>
      <c r="AS17" s="1909">
        <v>701</v>
      </c>
      <c r="AT17" s="1907"/>
      <c r="AU17" s="1908"/>
      <c r="AV17" s="1931">
        <f t="shared" si="3"/>
        <v>48.359486447931523</v>
      </c>
      <c r="AW17" s="1931"/>
    </row>
    <row r="18" spans="3:49" ht="15.75" customHeight="1">
      <c r="C18" s="1751" t="s">
        <v>319</v>
      </c>
      <c r="D18" s="1751"/>
      <c r="E18" s="1751"/>
      <c r="F18" s="1751"/>
      <c r="G18" s="1752"/>
      <c r="H18" s="1913">
        <f t="shared" si="5"/>
        <v>611</v>
      </c>
      <c r="I18" s="1914"/>
      <c r="J18" s="1914"/>
      <c r="K18" s="1914">
        <v>15</v>
      </c>
      <c r="L18" s="1914"/>
      <c r="M18" s="1914"/>
      <c r="N18" s="1914">
        <v>43</v>
      </c>
      <c r="O18" s="1914"/>
      <c r="P18" s="1914"/>
      <c r="Q18" s="1910">
        <v>43</v>
      </c>
      <c r="R18" s="1911"/>
      <c r="S18" s="1912"/>
      <c r="T18" s="1914">
        <v>51</v>
      </c>
      <c r="U18" s="1914"/>
      <c r="V18" s="1914"/>
      <c r="W18" s="1914">
        <v>173</v>
      </c>
      <c r="X18" s="1914"/>
      <c r="Y18" s="1914"/>
      <c r="Z18" s="1989">
        <v>286</v>
      </c>
      <c r="AA18" s="1990"/>
      <c r="AB18" s="1991"/>
      <c r="AC18" s="1913">
        <f t="shared" si="4"/>
        <v>3752</v>
      </c>
      <c r="AD18" s="1914"/>
      <c r="AE18" s="1914"/>
      <c r="AF18" s="1916">
        <f t="shared" si="0"/>
        <v>16.284648187633262</v>
      </c>
      <c r="AG18" s="1916"/>
      <c r="AH18" s="1916"/>
      <c r="AI18" s="1914">
        <v>1729</v>
      </c>
      <c r="AJ18" s="1914"/>
      <c r="AK18" s="1914"/>
      <c r="AL18" s="1916">
        <f t="shared" si="1"/>
        <v>3.8172353961827645</v>
      </c>
      <c r="AM18" s="1916"/>
      <c r="AN18" s="1914">
        <v>1344</v>
      </c>
      <c r="AO18" s="1914"/>
      <c r="AP18" s="1914"/>
      <c r="AQ18" s="1917">
        <f t="shared" si="2"/>
        <v>16.071428571428573</v>
      </c>
      <c r="AR18" s="1918"/>
      <c r="AS18" s="1909">
        <v>679</v>
      </c>
      <c r="AT18" s="1907"/>
      <c r="AU18" s="1908"/>
      <c r="AV18" s="1931">
        <f t="shared" si="3"/>
        <v>48.453608247422679</v>
      </c>
      <c r="AW18" s="1931"/>
    </row>
    <row r="19" spans="3:49" ht="15.75" customHeight="1">
      <c r="C19" s="1751" t="s">
        <v>116</v>
      </c>
      <c r="D19" s="1751"/>
      <c r="E19" s="1751"/>
      <c r="F19" s="1751"/>
      <c r="G19" s="1752"/>
      <c r="H19" s="1913">
        <f t="shared" si="5"/>
        <v>752</v>
      </c>
      <c r="I19" s="1914"/>
      <c r="J19" s="1914"/>
      <c r="K19" s="1914">
        <v>17</v>
      </c>
      <c r="L19" s="1914"/>
      <c r="M19" s="1914"/>
      <c r="N19" s="1914">
        <v>65</v>
      </c>
      <c r="O19" s="1914"/>
      <c r="P19" s="1914"/>
      <c r="Q19" s="1910">
        <v>113</v>
      </c>
      <c r="R19" s="1911"/>
      <c r="S19" s="1912"/>
      <c r="T19" s="1914">
        <v>68</v>
      </c>
      <c r="U19" s="1914"/>
      <c r="V19" s="1914"/>
      <c r="W19" s="1914">
        <v>152</v>
      </c>
      <c r="X19" s="1914"/>
      <c r="Y19" s="1914"/>
      <c r="Z19" s="1989">
        <v>337</v>
      </c>
      <c r="AA19" s="1990"/>
      <c r="AB19" s="1991"/>
      <c r="AC19" s="1913">
        <f t="shared" si="4"/>
        <v>4041</v>
      </c>
      <c r="AD19" s="1914"/>
      <c r="AE19" s="1914"/>
      <c r="AF19" s="1916">
        <f t="shared" si="0"/>
        <v>18.60925513486761</v>
      </c>
      <c r="AG19" s="1916"/>
      <c r="AH19" s="1916"/>
      <c r="AI19" s="1914">
        <v>1999</v>
      </c>
      <c r="AJ19" s="1914"/>
      <c r="AK19" s="1914"/>
      <c r="AL19" s="1916">
        <f t="shared" si="1"/>
        <v>4.2521260630315156</v>
      </c>
      <c r="AM19" s="1916"/>
      <c r="AN19" s="1914">
        <v>1275</v>
      </c>
      <c r="AO19" s="1914"/>
      <c r="AP19" s="1914"/>
      <c r="AQ19" s="1917">
        <f t="shared" si="2"/>
        <v>17.019607843137255</v>
      </c>
      <c r="AR19" s="1918"/>
      <c r="AS19" s="1909">
        <v>767</v>
      </c>
      <c r="AT19" s="1907"/>
      <c r="AU19" s="1908"/>
      <c r="AV19" s="1931">
        <f t="shared" si="3"/>
        <v>58.670143415906125</v>
      </c>
      <c r="AW19" s="1931"/>
    </row>
    <row r="20" spans="3:49" ht="15.75" customHeight="1">
      <c r="C20" s="1751" t="s">
        <v>118</v>
      </c>
      <c r="D20" s="1751"/>
      <c r="E20" s="1751"/>
      <c r="F20" s="1751"/>
      <c r="G20" s="1752"/>
      <c r="H20" s="1913">
        <f t="shared" si="5"/>
        <v>755</v>
      </c>
      <c r="I20" s="1914"/>
      <c r="J20" s="1914"/>
      <c r="K20" s="1914">
        <v>32</v>
      </c>
      <c r="L20" s="1914"/>
      <c r="M20" s="1914"/>
      <c r="N20" s="1914">
        <v>59</v>
      </c>
      <c r="O20" s="1914"/>
      <c r="P20" s="1914"/>
      <c r="Q20" s="1910">
        <v>100</v>
      </c>
      <c r="R20" s="1911"/>
      <c r="S20" s="1912"/>
      <c r="T20" s="1914">
        <v>70</v>
      </c>
      <c r="U20" s="1914"/>
      <c r="V20" s="1914"/>
      <c r="W20" s="1914">
        <v>193</v>
      </c>
      <c r="X20" s="1914"/>
      <c r="Y20" s="1914"/>
      <c r="Z20" s="1989">
        <v>301</v>
      </c>
      <c r="AA20" s="1990"/>
      <c r="AB20" s="1991"/>
      <c r="AC20" s="1913">
        <f t="shared" si="4"/>
        <v>4176</v>
      </c>
      <c r="AD20" s="1914"/>
      <c r="AE20" s="1914"/>
      <c r="AF20" s="1916">
        <f t="shared" si="0"/>
        <v>18.079501915708811</v>
      </c>
      <c r="AG20" s="1916"/>
      <c r="AH20" s="1916"/>
      <c r="AI20" s="1914">
        <v>1969</v>
      </c>
      <c r="AJ20" s="1914"/>
      <c r="AK20" s="1914"/>
      <c r="AL20" s="1916">
        <f t="shared" si="1"/>
        <v>5.1802945657694259</v>
      </c>
      <c r="AM20" s="1916"/>
      <c r="AN20" s="1914">
        <v>1508</v>
      </c>
      <c r="AO20" s="1914"/>
      <c r="AP20" s="1914"/>
      <c r="AQ20" s="1917">
        <f t="shared" si="2"/>
        <v>16.710875331564985</v>
      </c>
      <c r="AR20" s="1918"/>
      <c r="AS20" s="1909">
        <v>699</v>
      </c>
      <c r="AT20" s="1907"/>
      <c r="AU20" s="1908"/>
      <c r="AV20" s="1931">
        <f t="shared" si="3"/>
        <v>57.367668097281829</v>
      </c>
      <c r="AW20" s="1931"/>
    </row>
    <row r="21" spans="3:49" ht="15.75" customHeight="1">
      <c r="C21" s="1751" t="s">
        <v>120</v>
      </c>
      <c r="D21" s="1751"/>
      <c r="E21" s="1751"/>
      <c r="F21" s="1751"/>
      <c r="G21" s="1752"/>
      <c r="H21" s="1913">
        <f t="shared" si="5"/>
        <v>508</v>
      </c>
      <c r="I21" s="1914"/>
      <c r="J21" s="1914"/>
      <c r="K21" s="1914">
        <v>10</v>
      </c>
      <c r="L21" s="1914"/>
      <c r="M21" s="1914"/>
      <c r="N21" s="1914">
        <v>51</v>
      </c>
      <c r="O21" s="1914"/>
      <c r="P21" s="1914"/>
      <c r="Q21" s="1910">
        <v>57</v>
      </c>
      <c r="R21" s="1911"/>
      <c r="S21" s="1912"/>
      <c r="T21" s="1914">
        <v>36</v>
      </c>
      <c r="U21" s="1914"/>
      <c r="V21" s="1914"/>
      <c r="W21" s="1914">
        <v>123</v>
      </c>
      <c r="X21" s="1914"/>
      <c r="Y21" s="1914"/>
      <c r="Z21" s="1989">
        <v>231</v>
      </c>
      <c r="AA21" s="1990"/>
      <c r="AB21" s="1991"/>
      <c r="AC21" s="1913">
        <f t="shared" si="4"/>
        <v>3022</v>
      </c>
      <c r="AD21" s="1914"/>
      <c r="AE21" s="1914"/>
      <c r="AF21" s="1916">
        <f t="shared" si="0"/>
        <v>16.810059563203179</v>
      </c>
      <c r="AG21" s="1916"/>
      <c r="AH21" s="1916"/>
      <c r="AI21" s="1914">
        <v>1377</v>
      </c>
      <c r="AJ21" s="1914"/>
      <c r="AK21" s="1914"/>
      <c r="AL21" s="1916">
        <f t="shared" si="1"/>
        <v>3.3405954974582421</v>
      </c>
      <c r="AM21" s="1916"/>
      <c r="AN21" s="1914">
        <v>1119</v>
      </c>
      <c r="AO21" s="1914"/>
      <c r="AP21" s="1914"/>
      <c r="AQ21" s="1917">
        <f t="shared" si="2"/>
        <v>15.549597855227882</v>
      </c>
      <c r="AR21" s="1918"/>
      <c r="AS21" s="1909">
        <v>526</v>
      </c>
      <c r="AT21" s="1907"/>
      <c r="AU21" s="1908"/>
      <c r="AV21" s="1931">
        <f t="shared" si="3"/>
        <v>54.752851711026615</v>
      </c>
      <c r="AW21" s="1931"/>
    </row>
    <row r="22" spans="3:49" ht="15.75" customHeight="1">
      <c r="C22" s="1751" t="s">
        <v>122</v>
      </c>
      <c r="D22" s="1751"/>
      <c r="E22" s="1751"/>
      <c r="F22" s="1751"/>
      <c r="G22" s="1752"/>
      <c r="H22" s="1913">
        <f t="shared" si="5"/>
        <v>1660</v>
      </c>
      <c r="I22" s="1914"/>
      <c r="J22" s="1914"/>
      <c r="K22" s="1914">
        <v>38</v>
      </c>
      <c r="L22" s="1914"/>
      <c r="M22" s="1914"/>
      <c r="N22" s="1914">
        <v>164</v>
      </c>
      <c r="O22" s="1914"/>
      <c r="P22" s="1914"/>
      <c r="Q22" s="1910">
        <v>190</v>
      </c>
      <c r="R22" s="1911"/>
      <c r="S22" s="1912"/>
      <c r="T22" s="1914">
        <v>124</v>
      </c>
      <c r="U22" s="1914"/>
      <c r="V22" s="1914"/>
      <c r="W22" s="1914">
        <v>404</v>
      </c>
      <c r="X22" s="1914"/>
      <c r="Y22" s="1914"/>
      <c r="Z22" s="1989">
        <v>740</v>
      </c>
      <c r="AA22" s="1990"/>
      <c r="AB22" s="1991"/>
      <c r="AC22" s="1913">
        <f t="shared" si="4"/>
        <v>9935</v>
      </c>
      <c r="AD22" s="1914"/>
      <c r="AE22" s="1914"/>
      <c r="AF22" s="1916">
        <f t="shared" si="0"/>
        <v>16.708605938600908</v>
      </c>
      <c r="AG22" s="1916"/>
      <c r="AH22" s="1916"/>
      <c r="AI22" s="1914">
        <v>4441</v>
      </c>
      <c r="AJ22" s="1914"/>
      <c r="AK22" s="1914"/>
      <c r="AL22" s="1916">
        <f t="shared" si="1"/>
        <v>3.6478270659761316</v>
      </c>
      <c r="AM22" s="1916"/>
      <c r="AN22" s="1914">
        <v>3751</v>
      </c>
      <c r="AO22" s="1914"/>
      <c r="AP22" s="1914"/>
      <c r="AQ22" s="1917">
        <f t="shared" si="2"/>
        <v>15.142628632364701</v>
      </c>
      <c r="AR22" s="1918"/>
      <c r="AS22" s="1909">
        <v>1743</v>
      </c>
      <c r="AT22" s="1907"/>
      <c r="AU22" s="1908"/>
      <c r="AV22" s="1931">
        <f t="shared" si="3"/>
        <v>53.35628227194492</v>
      </c>
      <c r="AW22" s="1931"/>
    </row>
    <row r="23" spans="3:49" ht="15.75" customHeight="1">
      <c r="C23" s="1751"/>
      <c r="D23" s="1751"/>
      <c r="E23" s="1751"/>
      <c r="F23" s="1751"/>
      <c r="G23" s="1752"/>
      <c r="H23" s="1906"/>
      <c r="I23" s="1907"/>
      <c r="J23" s="1908"/>
      <c r="K23" s="1909"/>
      <c r="L23" s="1907"/>
      <c r="M23" s="1908"/>
      <c r="N23" s="1909"/>
      <c r="O23" s="1907"/>
      <c r="P23" s="1908"/>
      <c r="Q23" s="2024"/>
      <c r="R23" s="2025"/>
      <c r="S23" s="2026"/>
      <c r="T23" s="1909"/>
      <c r="U23" s="1907"/>
      <c r="V23" s="1908"/>
      <c r="W23" s="1909"/>
      <c r="X23" s="1907"/>
      <c r="Y23" s="1908"/>
      <c r="Z23" s="1909"/>
      <c r="AA23" s="1907"/>
      <c r="AB23" s="1908"/>
      <c r="AC23" s="1913"/>
      <c r="AD23" s="1914"/>
      <c r="AE23" s="1914"/>
      <c r="AF23" s="1916"/>
      <c r="AG23" s="1916"/>
      <c r="AH23" s="1916"/>
      <c r="AI23" s="1909"/>
      <c r="AJ23" s="1907"/>
      <c r="AK23" s="1908"/>
      <c r="AL23" s="1915"/>
      <c r="AM23" s="1915"/>
      <c r="AN23" s="1909"/>
      <c r="AO23" s="1907"/>
      <c r="AP23" s="1908"/>
      <c r="AQ23" s="1917"/>
      <c r="AR23" s="1918"/>
      <c r="AS23" s="1909"/>
      <c r="AT23" s="1907"/>
      <c r="AU23" s="1908"/>
      <c r="AV23" s="1930"/>
      <c r="AW23" s="1930"/>
    </row>
    <row r="24" spans="3:49" ht="15.75" customHeight="1">
      <c r="C24" s="1751" t="s">
        <v>747</v>
      </c>
      <c r="D24" s="1751"/>
      <c r="E24" s="1751"/>
      <c r="F24" s="1751"/>
      <c r="G24" s="1752"/>
      <c r="H24" s="1906"/>
      <c r="I24" s="1907"/>
      <c r="J24" s="1908"/>
      <c r="K24" s="1909"/>
      <c r="L24" s="1907"/>
      <c r="M24" s="1908"/>
      <c r="N24" s="1909"/>
      <c r="O24" s="1907"/>
      <c r="P24" s="1908"/>
      <c r="Q24" s="1910"/>
      <c r="R24" s="1911"/>
      <c r="S24" s="1912"/>
      <c r="T24" s="1909"/>
      <c r="U24" s="1907"/>
      <c r="V24" s="1908"/>
      <c r="W24" s="1909"/>
      <c r="X24" s="1907"/>
      <c r="Y24" s="1908"/>
      <c r="Z24" s="1909"/>
      <c r="AA24" s="1907"/>
      <c r="AB24" s="1908"/>
      <c r="AC24" s="1913"/>
      <c r="AD24" s="1914"/>
      <c r="AE24" s="1914"/>
      <c r="AF24" s="1916"/>
      <c r="AG24" s="1916"/>
      <c r="AH24" s="1916"/>
      <c r="AI24" s="1909"/>
      <c r="AJ24" s="1907"/>
      <c r="AK24" s="1908"/>
      <c r="AL24" s="1915"/>
      <c r="AM24" s="1915"/>
      <c r="AN24" s="1909"/>
      <c r="AO24" s="1907"/>
      <c r="AP24" s="1908"/>
      <c r="AQ24" s="1917"/>
      <c r="AR24" s="1918"/>
      <c r="AS24" s="1909"/>
      <c r="AT24" s="1907"/>
      <c r="AU24" s="1908"/>
      <c r="AV24" s="1930"/>
      <c r="AW24" s="1930"/>
    </row>
    <row r="25" spans="3:49" ht="14.25" customHeight="1">
      <c r="C25" s="1751" t="s">
        <v>497</v>
      </c>
      <c r="D25" s="1751"/>
      <c r="E25" s="1751"/>
      <c r="F25" s="1751"/>
      <c r="G25" s="1752"/>
      <c r="H25" s="1906">
        <f t="shared" ref="H25:H29" si="6">SUM(K25:AB25)</f>
        <v>574</v>
      </c>
      <c r="I25" s="1907"/>
      <c r="J25" s="1908"/>
      <c r="K25" s="1909">
        <v>28</v>
      </c>
      <c r="L25" s="1907"/>
      <c r="M25" s="1908"/>
      <c r="N25" s="1909">
        <v>54</v>
      </c>
      <c r="O25" s="1907"/>
      <c r="P25" s="1908"/>
      <c r="Q25" s="1910">
        <v>33</v>
      </c>
      <c r="R25" s="1911"/>
      <c r="S25" s="1912"/>
      <c r="T25" s="1909">
        <v>81</v>
      </c>
      <c r="U25" s="1907"/>
      <c r="V25" s="1908"/>
      <c r="W25" s="1909">
        <v>164</v>
      </c>
      <c r="X25" s="1907"/>
      <c r="Y25" s="1908"/>
      <c r="Z25" s="1909">
        <v>214</v>
      </c>
      <c r="AA25" s="1907"/>
      <c r="AB25" s="1908"/>
      <c r="AC25" s="1913">
        <v>4068</v>
      </c>
      <c r="AD25" s="1914"/>
      <c r="AE25" s="1914"/>
      <c r="AF25" s="1915">
        <f t="shared" ref="AF25:AF30" si="7">H25/AC25*100</f>
        <v>14.110127826941987</v>
      </c>
      <c r="AG25" s="1915"/>
      <c r="AH25" s="1915"/>
      <c r="AI25" s="1909">
        <v>2243</v>
      </c>
      <c r="AJ25" s="1907"/>
      <c r="AK25" s="1908"/>
      <c r="AL25" s="1916">
        <f t="shared" ref="AL25:AL30" si="8">($T25+$K25)/$AI25*100</f>
        <v>4.8595630851538116</v>
      </c>
      <c r="AM25" s="1916"/>
      <c r="AN25" s="1909">
        <v>1825</v>
      </c>
      <c r="AO25" s="1907"/>
      <c r="AP25" s="1908"/>
      <c r="AQ25" s="1917">
        <f t="shared" ref="AQ25:AQ30" si="9">($N25+$W25)/$AN25*100</f>
        <v>11.945205479452055</v>
      </c>
      <c r="AR25" s="1918"/>
      <c r="AS25" s="1909" t="s">
        <v>342</v>
      </c>
      <c r="AT25" s="1907"/>
      <c r="AU25" s="1908"/>
      <c r="AV25" s="1930" t="s">
        <v>342</v>
      </c>
      <c r="AW25" s="1930"/>
    </row>
    <row r="26" spans="3:49" ht="15" customHeight="1">
      <c r="C26" s="1751" t="s">
        <v>534</v>
      </c>
      <c r="D26" s="1751"/>
      <c r="E26" s="1751"/>
      <c r="F26" s="1751"/>
      <c r="G26" s="1752"/>
      <c r="H26" s="1906">
        <f t="shared" si="6"/>
        <v>601</v>
      </c>
      <c r="I26" s="1907"/>
      <c r="J26" s="1908"/>
      <c r="K26" s="1909">
        <v>27</v>
      </c>
      <c r="L26" s="1907"/>
      <c r="M26" s="1908"/>
      <c r="N26" s="1909">
        <v>48</v>
      </c>
      <c r="O26" s="1907"/>
      <c r="P26" s="1908"/>
      <c r="Q26" s="1910">
        <v>41</v>
      </c>
      <c r="R26" s="1911"/>
      <c r="S26" s="1912"/>
      <c r="T26" s="1909">
        <v>73</v>
      </c>
      <c r="U26" s="1907"/>
      <c r="V26" s="1908"/>
      <c r="W26" s="1909">
        <v>184</v>
      </c>
      <c r="X26" s="1907"/>
      <c r="Y26" s="1908"/>
      <c r="Z26" s="1909">
        <v>228</v>
      </c>
      <c r="AA26" s="1907"/>
      <c r="AB26" s="1908"/>
      <c r="AC26" s="1913">
        <v>4171</v>
      </c>
      <c r="AD26" s="1914"/>
      <c r="AE26" s="1914"/>
      <c r="AF26" s="1915">
        <f t="shared" si="7"/>
        <v>14.409014624790217</v>
      </c>
      <c r="AG26" s="1915"/>
      <c r="AH26" s="1915"/>
      <c r="AI26" s="1909">
        <v>2204</v>
      </c>
      <c r="AJ26" s="1907"/>
      <c r="AK26" s="1908"/>
      <c r="AL26" s="1916">
        <f t="shared" si="8"/>
        <v>4.5372050816696916</v>
      </c>
      <c r="AM26" s="1916"/>
      <c r="AN26" s="1909">
        <v>1967</v>
      </c>
      <c r="AO26" s="1907"/>
      <c r="AP26" s="1908"/>
      <c r="AQ26" s="1917">
        <f t="shared" si="9"/>
        <v>11.794611082867311</v>
      </c>
      <c r="AR26" s="1918"/>
      <c r="AS26" s="1909" t="s">
        <v>342</v>
      </c>
      <c r="AT26" s="1907"/>
      <c r="AU26" s="1908"/>
      <c r="AV26" s="1930" t="s">
        <v>342</v>
      </c>
      <c r="AW26" s="1930"/>
    </row>
    <row r="27" spans="3:49" ht="14.25" customHeight="1">
      <c r="C27" s="1751" t="s">
        <v>759</v>
      </c>
      <c r="D27" s="1751"/>
      <c r="E27" s="1751"/>
      <c r="F27" s="1751"/>
      <c r="G27" s="1752"/>
      <c r="H27" s="1906">
        <f t="shared" si="6"/>
        <v>633</v>
      </c>
      <c r="I27" s="1907"/>
      <c r="J27" s="1908"/>
      <c r="K27" s="1909">
        <v>22</v>
      </c>
      <c r="L27" s="1907"/>
      <c r="M27" s="1908"/>
      <c r="N27" s="1909">
        <v>54</v>
      </c>
      <c r="O27" s="1907"/>
      <c r="P27" s="1908"/>
      <c r="Q27" s="1910">
        <v>47</v>
      </c>
      <c r="R27" s="1911"/>
      <c r="S27" s="1912"/>
      <c r="T27" s="1909">
        <v>76</v>
      </c>
      <c r="U27" s="1907"/>
      <c r="V27" s="1908"/>
      <c r="W27" s="1909">
        <v>186</v>
      </c>
      <c r="X27" s="1907"/>
      <c r="Y27" s="1908"/>
      <c r="Z27" s="1909">
        <v>248</v>
      </c>
      <c r="AA27" s="1907"/>
      <c r="AB27" s="1908"/>
      <c r="AC27" s="1913">
        <v>4273</v>
      </c>
      <c r="AD27" s="1914"/>
      <c r="AE27" s="1914"/>
      <c r="AF27" s="1916">
        <f t="shared" si="7"/>
        <v>14.813948045869413</v>
      </c>
      <c r="AG27" s="1916"/>
      <c r="AH27" s="1916"/>
      <c r="AI27" s="1909">
        <v>2210</v>
      </c>
      <c r="AJ27" s="1907"/>
      <c r="AK27" s="1908"/>
      <c r="AL27" s="1916">
        <f t="shared" si="8"/>
        <v>4.4343891402714934</v>
      </c>
      <c r="AM27" s="1916"/>
      <c r="AN27" s="1909">
        <v>2063</v>
      </c>
      <c r="AO27" s="1907"/>
      <c r="AP27" s="1908"/>
      <c r="AQ27" s="1917">
        <f t="shared" si="9"/>
        <v>11.633543383422202</v>
      </c>
      <c r="AR27" s="1918"/>
      <c r="AS27" s="1909" t="s">
        <v>342</v>
      </c>
      <c r="AT27" s="1907"/>
      <c r="AU27" s="1908"/>
      <c r="AV27" s="1930" t="s">
        <v>342</v>
      </c>
      <c r="AW27" s="1930"/>
    </row>
    <row r="28" spans="3:49" ht="15.75" customHeight="1">
      <c r="C28" s="1751" t="s">
        <v>767</v>
      </c>
      <c r="D28" s="1751"/>
      <c r="E28" s="1751"/>
      <c r="F28" s="1751"/>
      <c r="G28" s="1752"/>
      <c r="H28" s="1906">
        <f t="shared" si="6"/>
        <v>644</v>
      </c>
      <c r="I28" s="1907"/>
      <c r="J28" s="1908"/>
      <c r="K28" s="1909">
        <v>15</v>
      </c>
      <c r="L28" s="1907"/>
      <c r="M28" s="1908"/>
      <c r="N28" s="1909">
        <v>63</v>
      </c>
      <c r="O28" s="1907"/>
      <c r="P28" s="1908"/>
      <c r="Q28" s="1910">
        <v>49</v>
      </c>
      <c r="R28" s="1911"/>
      <c r="S28" s="1912"/>
      <c r="T28" s="1909">
        <v>70</v>
      </c>
      <c r="U28" s="1907"/>
      <c r="V28" s="1908"/>
      <c r="W28" s="1909">
        <v>180</v>
      </c>
      <c r="X28" s="1907"/>
      <c r="Y28" s="1908"/>
      <c r="Z28" s="1909">
        <v>267</v>
      </c>
      <c r="AA28" s="1907"/>
      <c r="AB28" s="1908"/>
      <c r="AC28" s="1913">
        <v>4353</v>
      </c>
      <c r="AD28" s="1914"/>
      <c r="AE28" s="1914"/>
      <c r="AF28" s="1915">
        <f t="shared" si="7"/>
        <v>14.794394670342292</v>
      </c>
      <c r="AG28" s="1915"/>
      <c r="AH28" s="1915"/>
      <c r="AI28" s="1909">
        <v>2157</v>
      </c>
      <c r="AJ28" s="1907"/>
      <c r="AK28" s="1908"/>
      <c r="AL28" s="1916">
        <f t="shared" si="8"/>
        <v>3.9406583217431614</v>
      </c>
      <c r="AM28" s="1916"/>
      <c r="AN28" s="1909">
        <v>1615</v>
      </c>
      <c r="AO28" s="1907"/>
      <c r="AP28" s="1908"/>
      <c r="AQ28" s="1917">
        <f t="shared" si="9"/>
        <v>15.046439628482972</v>
      </c>
      <c r="AR28" s="1918"/>
      <c r="AS28" s="1903">
        <v>581</v>
      </c>
      <c r="AT28" s="1904"/>
      <c r="AU28" s="1905"/>
      <c r="AV28" s="1921">
        <f t="shared" ref="AV28:AV30" si="10">($Q28+$Z28)/$AS28*100</f>
        <v>54.388984509466439</v>
      </c>
      <c r="AW28" s="1921"/>
    </row>
    <row r="29" spans="3:49" ht="15" customHeight="1">
      <c r="C29" s="1919" t="s">
        <v>931</v>
      </c>
      <c r="D29" s="1919"/>
      <c r="E29" s="1919"/>
      <c r="F29" s="1919"/>
      <c r="G29" s="1920"/>
      <c r="H29" s="1906">
        <f t="shared" si="6"/>
        <v>698</v>
      </c>
      <c r="I29" s="1907"/>
      <c r="J29" s="1908"/>
      <c r="K29" s="1909">
        <v>16</v>
      </c>
      <c r="L29" s="1907"/>
      <c r="M29" s="1908"/>
      <c r="N29" s="1909">
        <v>72</v>
      </c>
      <c r="O29" s="1907"/>
      <c r="P29" s="1908"/>
      <c r="Q29" s="1910">
        <v>56</v>
      </c>
      <c r="R29" s="1911"/>
      <c r="S29" s="1912"/>
      <c r="T29" s="1909">
        <v>73</v>
      </c>
      <c r="U29" s="1907"/>
      <c r="V29" s="1908"/>
      <c r="W29" s="1909">
        <v>192</v>
      </c>
      <c r="X29" s="1907"/>
      <c r="Y29" s="1908"/>
      <c r="Z29" s="1909">
        <v>289</v>
      </c>
      <c r="AA29" s="1907"/>
      <c r="AB29" s="1908"/>
      <c r="AC29" s="1913">
        <v>4430</v>
      </c>
      <c r="AD29" s="1914"/>
      <c r="AE29" s="1914"/>
      <c r="AF29" s="1915">
        <f t="shared" si="7"/>
        <v>15.756207674943568</v>
      </c>
      <c r="AG29" s="1915"/>
      <c r="AH29" s="1915"/>
      <c r="AI29" s="1909">
        <v>2145</v>
      </c>
      <c r="AJ29" s="1907"/>
      <c r="AK29" s="1908"/>
      <c r="AL29" s="1916">
        <f t="shared" si="8"/>
        <v>4.1491841491841495</v>
      </c>
      <c r="AM29" s="1916"/>
      <c r="AN29" s="1909">
        <v>1661</v>
      </c>
      <c r="AO29" s="1907"/>
      <c r="AP29" s="1908"/>
      <c r="AQ29" s="1917">
        <f t="shared" si="9"/>
        <v>15.894039735099339</v>
      </c>
      <c r="AR29" s="1918"/>
      <c r="AS29" s="1903">
        <v>624</v>
      </c>
      <c r="AT29" s="1904"/>
      <c r="AU29" s="1905"/>
      <c r="AV29" s="1921">
        <f t="shared" si="10"/>
        <v>55.28846153846154</v>
      </c>
      <c r="AW29" s="1921"/>
    </row>
    <row r="30" spans="3:49" ht="15" customHeight="1">
      <c r="C30" s="1751" t="s">
        <v>829</v>
      </c>
      <c r="D30" s="1751"/>
      <c r="E30" s="1751"/>
      <c r="F30" s="1751"/>
      <c r="G30" s="1752"/>
      <c r="H30" s="1906">
        <f t="shared" ref="H30" si="11">SUM(K30:AB30)</f>
        <v>718</v>
      </c>
      <c r="I30" s="1907"/>
      <c r="J30" s="1908"/>
      <c r="K30" s="1909">
        <v>14</v>
      </c>
      <c r="L30" s="1907"/>
      <c r="M30" s="1908"/>
      <c r="N30" s="1909">
        <v>73</v>
      </c>
      <c r="O30" s="1907"/>
      <c r="P30" s="1908"/>
      <c r="Q30" s="1910">
        <v>79</v>
      </c>
      <c r="R30" s="1911"/>
      <c r="S30" s="1912"/>
      <c r="T30" s="1909">
        <v>66</v>
      </c>
      <c r="U30" s="1907"/>
      <c r="V30" s="1908"/>
      <c r="W30" s="1909">
        <v>181</v>
      </c>
      <c r="X30" s="1907"/>
      <c r="Y30" s="1908"/>
      <c r="Z30" s="1909">
        <v>305</v>
      </c>
      <c r="AA30" s="1907"/>
      <c r="AB30" s="1908"/>
      <c r="AC30" s="1913">
        <v>4494</v>
      </c>
      <c r="AD30" s="1914"/>
      <c r="AE30" s="1914"/>
      <c r="AF30" s="1915">
        <f t="shared" si="7"/>
        <v>15.9768580329328</v>
      </c>
      <c r="AG30" s="1915"/>
      <c r="AH30" s="1915"/>
      <c r="AI30" s="1909">
        <v>2130</v>
      </c>
      <c r="AJ30" s="1907"/>
      <c r="AK30" s="1908"/>
      <c r="AL30" s="1916">
        <f t="shared" si="8"/>
        <v>3.755868544600939</v>
      </c>
      <c r="AM30" s="1916"/>
      <c r="AN30" s="1909">
        <v>1692</v>
      </c>
      <c r="AO30" s="1907"/>
      <c r="AP30" s="1908"/>
      <c r="AQ30" s="1917">
        <f t="shared" si="9"/>
        <v>15.011820330969266</v>
      </c>
      <c r="AR30" s="1918"/>
      <c r="AS30" s="1903">
        <v>672</v>
      </c>
      <c r="AT30" s="1904"/>
      <c r="AU30" s="1905"/>
      <c r="AV30" s="1921">
        <f t="shared" si="10"/>
        <v>57.142857142857139</v>
      </c>
      <c r="AW30" s="1921"/>
    </row>
    <row r="31" spans="3:49" ht="12.75" thickBot="1">
      <c r="C31" s="1750"/>
      <c r="D31" s="1750"/>
      <c r="E31" s="1750"/>
      <c r="F31" s="1750"/>
      <c r="G31" s="1898"/>
      <c r="H31" s="1899"/>
      <c r="I31" s="1896"/>
      <c r="J31" s="1897"/>
      <c r="K31" s="1900"/>
      <c r="L31" s="1901"/>
      <c r="M31" s="1902"/>
      <c r="N31" s="1895"/>
      <c r="O31" s="1896"/>
      <c r="P31" s="1897"/>
      <c r="Q31" s="1892"/>
      <c r="R31" s="1893"/>
      <c r="S31" s="1894"/>
      <c r="T31" s="1895"/>
      <c r="U31" s="1896"/>
      <c r="V31" s="1897"/>
      <c r="W31" s="1889"/>
      <c r="X31" s="1890"/>
      <c r="Y31" s="1891"/>
      <c r="Z31" s="1892"/>
      <c r="AA31" s="1893"/>
      <c r="AB31" s="1894"/>
      <c r="AC31" s="1922"/>
      <c r="AD31" s="1923"/>
      <c r="AE31" s="1923"/>
      <c r="AF31" s="1923"/>
      <c r="AG31" s="1923"/>
      <c r="AH31" s="1923"/>
      <c r="AI31" s="1924"/>
      <c r="AJ31" s="1925"/>
      <c r="AK31" s="1926"/>
      <c r="AL31" s="663"/>
      <c r="AM31" s="663"/>
      <c r="AN31" s="1924"/>
      <c r="AO31" s="1925"/>
      <c r="AP31" s="1926"/>
      <c r="AQ31" s="662"/>
      <c r="AR31" s="663"/>
      <c r="AS31" s="1927"/>
      <c r="AT31" s="1928"/>
      <c r="AU31" s="1929"/>
      <c r="AV31" s="1928"/>
      <c r="AW31" s="1928"/>
    </row>
    <row r="32" spans="3:49" ht="12.75" thickTop="1">
      <c r="C32" s="661" t="s">
        <v>899</v>
      </c>
      <c r="D32" s="668"/>
      <c r="E32" s="668"/>
      <c r="F32" s="668"/>
      <c r="G32" s="668"/>
      <c r="H32" s="661"/>
      <c r="I32" s="661"/>
      <c r="J32" s="661"/>
      <c r="K32" s="659"/>
      <c r="L32" s="659"/>
      <c r="M32" s="659"/>
      <c r="N32" s="659"/>
      <c r="O32" s="659"/>
      <c r="P32" s="659"/>
      <c r="Q32" s="659"/>
      <c r="R32" s="659"/>
      <c r="S32" s="659"/>
      <c r="T32" s="659"/>
      <c r="U32" s="659"/>
      <c r="V32" s="659"/>
      <c r="W32" s="661"/>
      <c r="X32" s="661"/>
      <c r="Y32" s="661"/>
      <c r="Z32" s="661"/>
      <c r="AA32" s="661"/>
      <c r="AB32" s="661"/>
      <c r="AC32" s="661"/>
      <c r="AD32" s="661"/>
      <c r="AE32" s="661"/>
      <c r="AF32" s="661"/>
      <c r="AG32" s="661"/>
      <c r="AH32" s="661"/>
      <c r="AI32" s="669"/>
      <c r="AJ32" s="669"/>
      <c r="AK32" s="669"/>
      <c r="AL32" s="669"/>
      <c r="AM32" s="669"/>
      <c r="AN32" s="527"/>
      <c r="AO32" s="527"/>
      <c r="AP32" s="666"/>
      <c r="AQ32" s="666"/>
      <c r="AR32" s="666"/>
      <c r="AS32" s="527"/>
      <c r="AT32" s="527"/>
      <c r="AU32" s="527"/>
      <c r="AV32" s="527"/>
      <c r="AW32" s="666" t="s">
        <v>780</v>
      </c>
    </row>
    <row r="33" spans="3:49">
      <c r="C33" s="661" t="s">
        <v>988</v>
      </c>
      <c r="D33" s="668"/>
      <c r="E33" s="668"/>
      <c r="F33" s="668"/>
      <c r="G33" s="668"/>
      <c r="H33" s="661"/>
      <c r="I33" s="661"/>
      <c r="J33" s="661"/>
      <c r="K33" s="659"/>
      <c r="L33" s="659"/>
      <c r="M33" s="659"/>
      <c r="N33" s="659"/>
      <c r="O33" s="659"/>
      <c r="P33" s="659"/>
      <c r="Q33" s="659"/>
      <c r="R33" s="659"/>
      <c r="S33" s="659"/>
      <c r="T33" s="659"/>
      <c r="U33" s="659"/>
      <c r="V33" s="659"/>
      <c r="W33" s="661"/>
      <c r="X33" s="661"/>
      <c r="Y33" s="661"/>
      <c r="Z33" s="661"/>
      <c r="AA33" s="661"/>
      <c r="AB33" s="661"/>
      <c r="AC33" s="661"/>
      <c r="AD33" s="661"/>
      <c r="AE33" s="661"/>
      <c r="AF33" s="661"/>
      <c r="AG33" s="661"/>
      <c r="AH33" s="661"/>
      <c r="AI33" s="669"/>
      <c r="AJ33" s="669"/>
      <c r="AK33" s="669"/>
      <c r="AL33" s="669"/>
      <c r="AM33" s="669"/>
      <c r="AN33" s="527"/>
      <c r="AO33" s="527"/>
      <c r="AP33" s="666"/>
      <c r="AQ33" s="666"/>
      <c r="AR33" s="666"/>
      <c r="AS33" s="527"/>
      <c r="AT33" s="527"/>
      <c r="AU33" s="527"/>
      <c r="AV33" s="527"/>
      <c r="AW33" s="666"/>
    </row>
    <row r="34" spans="3:49">
      <c r="Q34" s="119"/>
      <c r="R34" s="119"/>
      <c r="S34" s="119"/>
      <c r="T34" s="119"/>
      <c r="U34" s="119"/>
      <c r="V34" s="119"/>
      <c r="W34" s="607"/>
      <c r="X34" s="607"/>
      <c r="Y34" s="607"/>
      <c r="Z34" s="607"/>
      <c r="AA34" s="607"/>
      <c r="AB34" s="607"/>
      <c r="AC34" s="527"/>
      <c r="AD34" s="527"/>
      <c r="AE34" s="527"/>
      <c r="AF34" s="527"/>
      <c r="AG34" s="527"/>
      <c r="AH34" s="527"/>
      <c r="AI34" s="527"/>
      <c r="AJ34" s="527"/>
      <c r="AK34" s="527"/>
      <c r="AL34" s="527"/>
      <c r="AM34" s="527"/>
      <c r="AN34" s="527"/>
      <c r="AO34" s="666"/>
      <c r="AP34" s="527"/>
      <c r="AQ34" s="527"/>
      <c r="AR34" s="666"/>
    </row>
    <row r="35" spans="3:49" ht="15.75" customHeight="1">
      <c r="Q35" s="119"/>
      <c r="R35" s="119"/>
      <c r="S35" s="119"/>
      <c r="T35" s="119"/>
      <c r="U35" s="119"/>
      <c r="V35" s="119"/>
      <c r="W35" s="607"/>
      <c r="X35" s="607"/>
      <c r="Y35" s="607"/>
      <c r="Z35" s="607"/>
      <c r="AA35" s="607"/>
      <c r="AB35" s="607"/>
    </row>
    <row r="36" spans="3:49">
      <c r="Q36" s="119"/>
      <c r="R36" s="119"/>
      <c r="S36" s="119"/>
      <c r="T36" s="119"/>
      <c r="U36" s="119"/>
      <c r="V36" s="119"/>
      <c r="W36" s="607"/>
      <c r="X36" s="607"/>
      <c r="Y36" s="607"/>
      <c r="Z36" s="607"/>
      <c r="AA36" s="607"/>
      <c r="AB36" s="607"/>
    </row>
    <row r="37" spans="3:49">
      <c r="Q37" s="119"/>
      <c r="R37" s="119"/>
      <c r="S37" s="119"/>
      <c r="T37" s="119"/>
      <c r="U37" s="119"/>
      <c r="V37" s="119"/>
      <c r="W37" s="607"/>
      <c r="X37" s="607"/>
      <c r="Y37" s="607"/>
      <c r="Z37" s="607"/>
      <c r="AA37" s="607"/>
      <c r="AB37" s="607"/>
    </row>
    <row r="38" spans="3:49">
      <c r="Q38" s="119"/>
      <c r="R38" s="119"/>
      <c r="S38" s="119"/>
      <c r="T38" s="119"/>
      <c r="U38" s="119"/>
      <c r="V38" s="119"/>
      <c r="W38" s="607"/>
      <c r="X38" s="607"/>
      <c r="Y38" s="607"/>
      <c r="Z38" s="607"/>
      <c r="AA38" s="607"/>
      <c r="AB38" s="607"/>
    </row>
    <row r="39" spans="3:49">
      <c r="Q39" s="119"/>
      <c r="R39" s="119"/>
      <c r="S39" s="119"/>
      <c r="T39" s="119"/>
      <c r="U39" s="119"/>
      <c r="V39" s="119"/>
      <c r="W39" s="607"/>
      <c r="X39" s="607"/>
      <c r="Y39" s="607"/>
      <c r="Z39" s="607"/>
      <c r="AA39" s="607"/>
      <c r="AB39" s="607"/>
    </row>
    <row r="40" spans="3:49" ht="12" customHeight="1">
      <c r="Q40" s="119"/>
      <c r="R40" s="119"/>
      <c r="S40" s="119"/>
      <c r="T40" s="119"/>
      <c r="U40" s="119"/>
      <c r="V40" s="119"/>
      <c r="W40" s="607"/>
      <c r="X40" s="607"/>
      <c r="Y40" s="607"/>
      <c r="Z40" s="607"/>
      <c r="AA40" s="607"/>
      <c r="AB40" s="607"/>
    </row>
    <row r="41" spans="3:49">
      <c r="Q41" s="119"/>
      <c r="R41" s="119"/>
      <c r="S41" s="119"/>
      <c r="T41" s="119"/>
      <c r="U41" s="119"/>
      <c r="V41" s="119"/>
      <c r="W41" s="607"/>
      <c r="X41" s="607"/>
      <c r="Y41" s="607"/>
      <c r="Z41" s="607"/>
      <c r="AA41" s="607"/>
      <c r="AB41" s="607"/>
    </row>
    <row r="42" spans="3:49" ht="12" customHeight="1">
      <c r="Q42" s="119"/>
      <c r="R42" s="119"/>
      <c r="S42" s="293"/>
      <c r="T42" s="119"/>
      <c r="U42" s="119"/>
      <c r="V42" s="119"/>
      <c r="W42" s="607"/>
      <c r="X42" s="607"/>
      <c r="Y42" s="607"/>
      <c r="Z42" s="607"/>
      <c r="AA42" s="607"/>
      <c r="AB42" s="607"/>
    </row>
    <row r="43" spans="3:49" ht="12" customHeight="1">
      <c r="Q43" s="119"/>
      <c r="R43" s="119"/>
      <c r="S43" s="119"/>
      <c r="T43" s="119"/>
      <c r="U43" s="119"/>
      <c r="V43" s="119"/>
      <c r="W43" s="607"/>
      <c r="X43" s="607"/>
      <c r="Y43" s="607"/>
      <c r="Z43" s="607"/>
      <c r="AA43" s="607"/>
      <c r="AB43" s="607"/>
    </row>
    <row r="44" spans="3:49" ht="13.5" customHeight="1">
      <c r="Q44" s="119"/>
      <c r="R44" s="119"/>
      <c r="S44" s="119"/>
      <c r="T44" s="119"/>
      <c r="U44" s="119"/>
      <c r="V44" s="119"/>
      <c r="W44" s="607"/>
      <c r="X44" s="607"/>
      <c r="Y44" s="607"/>
      <c r="Z44" s="607"/>
      <c r="AA44" s="607"/>
      <c r="AB44" s="607"/>
    </row>
    <row r="45" spans="3:49" ht="12" customHeight="1">
      <c r="Q45" s="119"/>
      <c r="R45" s="119"/>
      <c r="S45" s="119"/>
      <c r="T45" s="119"/>
      <c r="U45" s="119"/>
      <c r="V45" s="119"/>
      <c r="W45" s="607"/>
      <c r="X45" s="607"/>
      <c r="Y45" s="607"/>
      <c r="Z45" s="607"/>
      <c r="AA45" s="607"/>
      <c r="AB45" s="607"/>
    </row>
    <row r="46" spans="3:49" ht="12" customHeight="1">
      <c r="Q46" s="119"/>
      <c r="R46" s="119"/>
      <c r="S46" s="119"/>
      <c r="T46" s="119"/>
      <c r="U46" s="119"/>
      <c r="V46" s="119"/>
      <c r="W46" s="607"/>
      <c r="X46" s="607"/>
      <c r="Y46" s="607"/>
      <c r="Z46" s="607"/>
      <c r="AA46" s="607"/>
      <c r="AB46" s="607"/>
    </row>
    <row r="47" spans="3:49" ht="12" customHeight="1">
      <c r="Q47" s="119"/>
      <c r="R47" s="119"/>
      <c r="S47" s="119"/>
      <c r="T47" s="119"/>
      <c r="U47" s="119"/>
      <c r="V47" s="119"/>
      <c r="W47" s="607"/>
      <c r="X47" s="607"/>
      <c r="Y47" s="607"/>
      <c r="Z47" s="607"/>
      <c r="AA47" s="607"/>
      <c r="AB47" s="607"/>
    </row>
    <row r="48" spans="3:49" ht="12" customHeight="1">
      <c r="Q48" s="119"/>
      <c r="R48" s="119"/>
      <c r="S48" s="119"/>
      <c r="T48" s="119"/>
      <c r="U48" s="119"/>
      <c r="V48" s="119"/>
      <c r="W48" s="607"/>
      <c r="X48" s="607"/>
      <c r="Y48" s="607"/>
      <c r="Z48" s="607"/>
      <c r="AA48" s="607"/>
      <c r="AB48" s="607"/>
    </row>
    <row r="49" spans="17:28" ht="12" customHeight="1">
      <c r="Q49" s="119"/>
      <c r="R49" s="119"/>
      <c r="S49" s="119"/>
      <c r="T49" s="119"/>
      <c r="U49" s="119"/>
      <c r="V49" s="119"/>
      <c r="W49" s="607"/>
      <c r="X49" s="607"/>
      <c r="Y49" s="607"/>
      <c r="Z49" s="607"/>
      <c r="AA49" s="607"/>
      <c r="AB49" s="607"/>
    </row>
    <row r="50" spans="17:28" ht="12" customHeight="1">
      <c r="Q50" s="119"/>
      <c r="R50" s="119"/>
      <c r="S50" s="119"/>
      <c r="T50" s="119"/>
      <c r="U50" s="119"/>
      <c r="V50" s="119"/>
      <c r="W50" s="607"/>
      <c r="X50" s="607"/>
      <c r="Y50" s="607"/>
      <c r="Z50" s="607"/>
      <c r="AA50" s="607"/>
      <c r="AB50" s="607"/>
    </row>
    <row r="51" spans="17:28" ht="12" customHeight="1">
      <c r="Q51" s="119"/>
      <c r="R51" s="119"/>
      <c r="S51" s="119"/>
      <c r="T51" s="119"/>
      <c r="U51" s="119"/>
      <c r="V51" s="119"/>
      <c r="W51" s="607"/>
      <c r="X51" s="607"/>
      <c r="Y51" s="607"/>
      <c r="Z51" s="607"/>
      <c r="AA51" s="607"/>
      <c r="AB51" s="607"/>
    </row>
    <row r="52" spans="17:28">
      <c r="Q52" s="276"/>
      <c r="R52" s="276"/>
      <c r="S52" s="276"/>
      <c r="T52" s="276"/>
      <c r="U52" s="276"/>
      <c r="V52" s="276"/>
      <c r="W52" s="35"/>
      <c r="X52" s="35"/>
      <c r="Y52" s="35"/>
      <c r="Z52" s="35"/>
      <c r="AA52" s="35"/>
      <c r="AB52" s="35"/>
    </row>
    <row r="53" spans="17:28">
      <c r="Q53" s="276"/>
      <c r="R53" s="276"/>
      <c r="S53" s="276"/>
      <c r="T53" s="276"/>
      <c r="U53" s="276"/>
      <c r="V53" s="276"/>
      <c r="W53" s="35"/>
      <c r="X53" s="35"/>
      <c r="Y53" s="35"/>
      <c r="Z53" s="35"/>
      <c r="AA53" s="35"/>
      <c r="AB53" s="35"/>
    </row>
    <row r="54" spans="17:28">
      <c r="Q54" s="276"/>
      <c r="R54" s="276"/>
      <c r="S54" s="276"/>
      <c r="T54" s="276"/>
      <c r="U54" s="276"/>
      <c r="V54" s="276"/>
      <c r="W54" s="35"/>
      <c r="X54" s="35"/>
      <c r="Y54" s="35"/>
      <c r="Z54" s="35"/>
      <c r="AA54" s="35"/>
      <c r="AB54" s="35"/>
    </row>
    <row r="55" spans="17:28">
      <c r="Q55" s="276"/>
      <c r="R55" s="276"/>
      <c r="S55" s="276"/>
      <c r="T55" s="276"/>
      <c r="U55" s="276"/>
      <c r="V55" s="276"/>
      <c r="W55" s="35"/>
      <c r="X55" s="35"/>
      <c r="Y55" s="35"/>
      <c r="Z55" s="35"/>
      <c r="AA55" s="35"/>
      <c r="AB55" s="35"/>
    </row>
    <row r="56" spans="17:28">
      <c r="Q56" s="276"/>
      <c r="R56" s="276"/>
      <c r="S56" s="276"/>
      <c r="T56" s="276"/>
      <c r="U56" s="276"/>
      <c r="V56" s="276"/>
      <c r="W56" s="35"/>
      <c r="X56" s="35"/>
      <c r="Y56" s="35"/>
      <c r="Z56" s="35"/>
      <c r="AA56" s="35"/>
      <c r="AB56" s="35"/>
    </row>
    <row r="57" spans="17:28">
      <c r="Q57" s="276"/>
      <c r="R57" s="276"/>
      <c r="S57" s="276"/>
      <c r="T57" s="276"/>
      <c r="U57" s="276"/>
      <c r="V57" s="276"/>
      <c r="W57" s="35"/>
      <c r="X57" s="35"/>
      <c r="Y57" s="35"/>
      <c r="Z57" s="35"/>
      <c r="AA57" s="35"/>
      <c r="AB57" s="35"/>
    </row>
    <row r="58" spans="17:28">
      <c r="Q58" s="276"/>
      <c r="R58" s="276"/>
      <c r="S58" s="276"/>
      <c r="T58" s="276"/>
      <c r="U58" s="276"/>
      <c r="V58" s="276"/>
      <c r="W58" s="35"/>
      <c r="X58" s="35"/>
      <c r="Y58" s="35"/>
      <c r="Z58" s="35"/>
      <c r="AA58" s="35"/>
      <c r="AB58" s="35"/>
    </row>
    <row r="59" spans="17:28">
      <c r="Q59" s="276"/>
      <c r="R59" s="276"/>
      <c r="S59" s="276"/>
      <c r="T59" s="276"/>
      <c r="U59" s="276"/>
      <c r="V59" s="276"/>
      <c r="W59" s="35"/>
      <c r="X59" s="35"/>
      <c r="Y59" s="35"/>
      <c r="Z59" s="35"/>
      <c r="AA59" s="35"/>
      <c r="AB59" s="35"/>
    </row>
    <row r="60" spans="17:28">
      <c r="Q60" s="276"/>
      <c r="R60" s="276"/>
      <c r="S60" s="276"/>
      <c r="T60" s="276"/>
      <c r="U60" s="276"/>
      <c r="V60" s="276"/>
      <c r="W60" s="35"/>
      <c r="X60" s="35"/>
      <c r="Y60" s="35"/>
      <c r="Z60" s="35"/>
      <c r="AA60" s="35"/>
      <c r="AB60" s="35"/>
    </row>
    <row r="61" spans="17:28">
      <c r="Q61" s="276"/>
      <c r="R61" s="276"/>
      <c r="S61" s="276"/>
      <c r="T61" s="276"/>
      <c r="U61" s="276"/>
      <c r="V61" s="276"/>
      <c r="W61" s="35"/>
      <c r="X61" s="35"/>
      <c r="Y61" s="35"/>
      <c r="Z61" s="35"/>
      <c r="AA61" s="35"/>
      <c r="AB61" s="35"/>
    </row>
    <row r="62" spans="17:28">
      <c r="Q62" s="276"/>
      <c r="R62" s="276"/>
      <c r="S62" s="276"/>
      <c r="T62" s="276"/>
      <c r="U62" s="276"/>
      <c r="V62" s="276"/>
      <c r="W62" s="35"/>
      <c r="X62" s="35"/>
      <c r="Y62" s="35"/>
      <c r="Z62" s="35"/>
      <c r="AA62" s="35"/>
      <c r="AB62" s="35"/>
    </row>
    <row r="63" spans="17:28">
      <c r="Q63" s="276"/>
      <c r="R63" s="276"/>
      <c r="S63" s="276"/>
      <c r="T63" s="276"/>
      <c r="U63" s="276"/>
      <c r="V63" s="276"/>
      <c r="W63" s="35"/>
      <c r="X63" s="35"/>
      <c r="Y63" s="35"/>
      <c r="Z63" s="35"/>
      <c r="AA63" s="35"/>
      <c r="AB63" s="35"/>
    </row>
    <row r="64" spans="17:28">
      <c r="Q64" s="276"/>
      <c r="R64" s="276"/>
      <c r="S64" s="276"/>
      <c r="T64" s="276"/>
      <c r="U64" s="276"/>
      <c r="V64" s="276"/>
      <c r="W64" s="35"/>
      <c r="X64" s="35"/>
      <c r="Y64" s="35"/>
      <c r="Z64" s="35"/>
      <c r="AA64" s="35"/>
      <c r="AB64" s="35"/>
    </row>
    <row r="65" spans="17:28">
      <c r="Q65" s="276"/>
      <c r="R65" s="276"/>
      <c r="S65" s="276"/>
      <c r="T65" s="276"/>
      <c r="U65" s="276"/>
      <c r="V65" s="276"/>
      <c r="W65" s="35"/>
      <c r="X65" s="35"/>
      <c r="Y65" s="35"/>
      <c r="Z65" s="35"/>
      <c r="AA65" s="35"/>
      <c r="AB65" s="35"/>
    </row>
    <row r="66" spans="17:28">
      <c r="Q66" s="276"/>
      <c r="R66" s="276"/>
      <c r="S66" s="276"/>
      <c r="T66" s="276"/>
      <c r="U66" s="276"/>
      <c r="V66" s="276"/>
      <c r="W66" s="35"/>
      <c r="X66" s="35"/>
      <c r="Y66" s="35"/>
      <c r="Z66" s="35"/>
      <c r="AA66" s="35"/>
      <c r="AB66" s="35"/>
    </row>
    <row r="67" spans="17:28">
      <c r="Q67" s="276"/>
      <c r="R67" s="276"/>
      <c r="S67" s="276"/>
      <c r="T67" s="276"/>
      <c r="U67" s="276"/>
      <c r="V67" s="276"/>
      <c r="W67" s="35"/>
      <c r="X67" s="35"/>
      <c r="Y67" s="35"/>
      <c r="Z67" s="35"/>
      <c r="AA67" s="35"/>
      <c r="AB67" s="35"/>
    </row>
    <row r="68" spans="17:28">
      <c r="Q68" s="276"/>
      <c r="R68" s="276"/>
      <c r="S68" s="276"/>
      <c r="T68" s="276"/>
      <c r="U68" s="276"/>
      <c r="V68" s="276"/>
      <c r="W68" s="35"/>
      <c r="X68" s="35"/>
      <c r="Y68" s="35"/>
      <c r="Z68" s="35"/>
      <c r="AA68" s="35"/>
      <c r="AB68" s="35"/>
    </row>
    <row r="69" spans="17:28">
      <c r="Q69" s="276"/>
      <c r="R69" s="276"/>
      <c r="S69" s="276"/>
      <c r="T69" s="276"/>
      <c r="U69" s="276"/>
      <c r="V69" s="276"/>
      <c r="W69" s="35"/>
      <c r="X69" s="35"/>
      <c r="Y69" s="35"/>
      <c r="Z69" s="35"/>
      <c r="AA69" s="35"/>
      <c r="AB69" s="35"/>
    </row>
    <row r="70" spans="17:28">
      <c r="Q70" s="276"/>
      <c r="R70" s="276"/>
      <c r="S70" s="276"/>
      <c r="T70" s="276"/>
      <c r="U70" s="276"/>
      <c r="V70" s="276"/>
      <c r="W70" s="35"/>
      <c r="X70" s="35"/>
      <c r="Y70" s="35"/>
      <c r="Z70" s="35"/>
      <c r="AA70" s="35"/>
      <c r="AB70" s="35"/>
    </row>
    <row r="71" spans="17:28">
      <c r="Q71" s="276"/>
      <c r="R71" s="276"/>
      <c r="S71" s="276"/>
      <c r="T71" s="276"/>
      <c r="U71" s="276"/>
      <c r="V71" s="276"/>
      <c r="W71" s="35"/>
      <c r="X71" s="35"/>
      <c r="Y71" s="35"/>
      <c r="Z71" s="35"/>
      <c r="AA71" s="35"/>
      <c r="AB71" s="35"/>
    </row>
    <row r="72" spans="17:28">
      <c r="Q72" s="276"/>
      <c r="R72" s="276"/>
      <c r="S72" s="276"/>
      <c r="T72" s="276"/>
      <c r="U72" s="276"/>
      <c r="V72" s="276"/>
      <c r="W72" s="35"/>
      <c r="X72" s="35"/>
      <c r="Y72" s="35"/>
      <c r="Z72" s="35"/>
      <c r="AA72" s="35"/>
      <c r="AB72" s="35"/>
    </row>
    <row r="73" spans="17:28">
      <c r="Q73" s="276"/>
      <c r="R73" s="276"/>
      <c r="S73" s="276"/>
      <c r="T73" s="276"/>
      <c r="U73" s="276"/>
      <c r="V73" s="276"/>
      <c r="W73" s="35"/>
      <c r="X73" s="35"/>
      <c r="Y73" s="35"/>
      <c r="Z73" s="35"/>
      <c r="AA73" s="35"/>
      <c r="AB73" s="35"/>
    </row>
    <row r="74" spans="17:28">
      <c r="Q74" s="276"/>
      <c r="R74" s="276"/>
      <c r="S74" s="276"/>
      <c r="T74" s="276"/>
      <c r="U74" s="276"/>
      <c r="V74" s="276"/>
      <c r="W74" s="35"/>
      <c r="X74" s="35"/>
      <c r="Y74" s="35"/>
      <c r="Z74" s="35"/>
      <c r="AA74" s="35"/>
      <c r="AB74" s="35"/>
    </row>
    <row r="75" spans="17:28">
      <c r="Q75" s="276"/>
      <c r="R75" s="276"/>
      <c r="S75" s="276"/>
      <c r="T75" s="276"/>
      <c r="U75" s="276"/>
      <c r="V75" s="276"/>
      <c r="W75" s="35"/>
      <c r="X75" s="35"/>
      <c r="Y75" s="35"/>
      <c r="Z75" s="35"/>
      <c r="AA75" s="35"/>
      <c r="AB75" s="35"/>
    </row>
    <row r="76" spans="17:28">
      <c r="Q76" s="276"/>
      <c r="R76" s="276"/>
      <c r="S76" s="276"/>
      <c r="T76" s="276"/>
      <c r="U76" s="276"/>
      <c r="V76" s="276"/>
      <c r="W76" s="35"/>
      <c r="X76" s="35"/>
      <c r="Y76" s="35"/>
      <c r="Z76" s="35"/>
      <c r="AA76" s="35"/>
      <c r="AB76" s="35"/>
    </row>
    <row r="77" spans="17:28">
      <c r="Q77" s="276"/>
      <c r="R77" s="276"/>
      <c r="S77" s="276"/>
      <c r="T77" s="276"/>
      <c r="U77" s="276"/>
      <c r="V77" s="276"/>
      <c r="W77" s="35"/>
      <c r="X77" s="35"/>
      <c r="Y77" s="35"/>
      <c r="Z77" s="35"/>
      <c r="AA77" s="35"/>
      <c r="AB77" s="35"/>
    </row>
    <row r="78" spans="17:28">
      <c r="Q78" s="276"/>
      <c r="R78" s="276"/>
      <c r="S78" s="276"/>
      <c r="T78" s="276"/>
      <c r="U78" s="276"/>
      <c r="V78" s="276"/>
      <c r="W78" s="35"/>
      <c r="X78" s="35"/>
      <c r="Y78" s="35"/>
      <c r="Z78" s="35"/>
      <c r="AA78" s="35"/>
      <c r="AB78" s="35"/>
    </row>
    <row r="79" spans="17:28">
      <c r="Q79" s="276"/>
      <c r="R79" s="276"/>
      <c r="S79" s="276"/>
      <c r="T79" s="276"/>
      <c r="U79" s="276"/>
      <c r="V79" s="276"/>
      <c r="W79" s="35"/>
      <c r="X79" s="35"/>
      <c r="Y79" s="35"/>
      <c r="Z79" s="35"/>
      <c r="AA79" s="35"/>
      <c r="AB79" s="35"/>
    </row>
    <row r="80" spans="17:28">
      <c r="Q80" s="276"/>
      <c r="R80" s="276"/>
      <c r="S80" s="276"/>
      <c r="T80" s="276"/>
      <c r="U80" s="276"/>
      <c r="V80" s="276"/>
      <c r="W80" s="35"/>
      <c r="X80" s="35"/>
      <c r="Y80" s="35"/>
      <c r="Z80" s="35"/>
      <c r="AA80" s="35"/>
      <c r="AB80" s="35"/>
    </row>
    <row r="81" spans="17:28">
      <c r="Q81" s="276"/>
      <c r="R81" s="276"/>
      <c r="S81" s="276"/>
      <c r="T81" s="276"/>
      <c r="U81" s="276"/>
      <c r="V81" s="276"/>
      <c r="W81" s="35"/>
      <c r="X81" s="35"/>
      <c r="Y81" s="35"/>
      <c r="Z81" s="35"/>
      <c r="AA81" s="35"/>
      <c r="AB81" s="35"/>
    </row>
    <row r="82" spans="17:28">
      <c r="Q82" s="276"/>
      <c r="R82" s="276"/>
      <c r="S82" s="276"/>
      <c r="T82" s="276"/>
      <c r="U82" s="276"/>
      <c r="V82" s="276"/>
      <c r="W82" s="35"/>
      <c r="X82" s="35"/>
      <c r="Y82" s="35"/>
      <c r="Z82" s="35"/>
      <c r="AA82" s="35"/>
      <c r="AB82" s="35"/>
    </row>
    <row r="83" spans="17:28">
      <c r="Q83" s="276"/>
      <c r="R83" s="276"/>
      <c r="S83" s="276"/>
      <c r="T83" s="276"/>
      <c r="U83" s="276"/>
      <c r="V83" s="276"/>
      <c r="W83" s="35"/>
      <c r="X83" s="35"/>
      <c r="Y83" s="35"/>
      <c r="Z83" s="35"/>
      <c r="AA83" s="35"/>
      <c r="AB83" s="35"/>
    </row>
    <row r="84" spans="17:28">
      <c r="Q84" s="276"/>
      <c r="R84" s="276"/>
      <c r="S84" s="276"/>
      <c r="T84" s="276"/>
      <c r="U84" s="276"/>
      <c r="V84" s="276"/>
      <c r="W84" s="35"/>
      <c r="X84" s="35"/>
      <c r="Y84" s="35"/>
      <c r="Z84" s="35"/>
      <c r="AA84" s="35"/>
      <c r="AB84" s="35"/>
    </row>
    <row r="85" spans="17:28">
      <c r="Q85" s="276"/>
      <c r="R85" s="276"/>
      <c r="S85" s="276"/>
      <c r="T85" s="276"/>
      <c r="U85" s="276"/>
      <c r="V85" s="276"/>
      <c r="W85" s="35"/>
      <c r="X85" s="35"/>
      <c r="Y85" s="35"/>
      <c r="Z85" s="35"/>
      <c r="AA85" s="35"/>
      <c r="AB85" s="35"/>
    </row>
    <row r="86" spans="17:28">
      <c r="Q86" s="276"/>
      <c r="R86" s="276"/>
      <c r="S86" s="276"/>
      <c r="T86" s="276"/>
      <c r="U86" s="276"/>
      <c r="V86" s="276"/>
      <c r="W86" s="35"/>
      <c r="X86" s="35"/>
      <c r="Y86" s="35"/>
      <c r="Z86" s="35"/>
      <c r="AA86" s="35"/>
      <c r="AB86" s="35"/>
    </row>
    <row r="87" spans="17:28">
      <c r="Q87" s="276"/>
      <c r="R87" s="276"/>
      <c r="S87" s="276"/>
      <c r="T87" s="276"/>
      <c r="U87" s="276"/>
      <c r="V87" s="276"/>
      <c r="W87" s="35"/>
      <c r="X87" s="35"/>
      <c r="Y87" s="35"/>
      <c r="Z87" s="35"/>
      <c r="AA87" s="35"/>
      <c r="AB87" s="35"/>
    </row>
    <row r="88" spans="17:28">
      <c r="Q88" s="276"/>
      <c r="R88" s="276"/>
      <c r="S88" s="276"/>
      <c r="T88" s="276"/>
      <c r="U88" s="276"/>
      <c r="V88" s="276"/>
      <c r="W88" s="35"/>
      <c r="X88" s="35"/>
      <c r="Y88" s="35"/>
      <c r="Z88" s="35"/>
      <c r="AA88" s="35"/>
      <c r="AB88" s="35"/>
    </row>
    <row r="89" spans="17:28">
      <c r="Q89" s="276"/>
      <c r="R89" s="276"/>
      <c r="S89" s="276"/>
      <c r="T89" s="276"/>
      <c r="U89" s="276"/>
      <c r="V89" s="276"/>
      <c r="W89" s="35"/>
      <c r="X89" s="35"/>
      <c r="Y89" s="35"/>
      <c r="Z89" s="35"/>
      <c r="AA89" s="35"/>
      <c r="AB89" s="35"/>
    </row>
    <row r="90" spans="17:28">
      <c r="Q90" s="276"/>
      <c r="R90" s="276"/>
      <c r="S90" s="276"/>
      <c r="T90" s="276"/>
      <c r="U90" s="276"/>
      <c r="V90" s="276"/>
      <c r="W90" s="35"/>
      <c r="X90" s="35"/>
      <c r="Y90" s="35"/>
      <c r="Z90" s="35"/>
      <c r="AA90" s="35"/>
      <c r="AB90" s="35"/>
    </row>
    <row r="91" spans="17:28">
      <c r="Q91" s="276"/>
      <c r="R91" s="276"/>
      <c r="S91" s="276"/>
      <c r="T91" s="276"/>
      <c r="U91" s="276"/>
      <c r="V91" s="276"/>
      <c r="W91" s="35"/>
      <c r="X91" s="35"/>
      <c r="Y91" s="35"/>
      <c r="Z91" s="35"/>
      <c r="AA91" s="35"/>
      <c r="AB91" s="35"/>
    </row>
    <row r="92" spans="17:28">
      <c r="Q92" s="276"/>
      <c r="R92" s="276"/>
      <c r="S92" s="276"/>
      <c r="T92" s="276"/>
      <c r="U92" s="276"/>
      <c r="V92" s="276"/>
      <c r="W92" s="35"/>
      <c r="X92" s="35"/>
      <c r="Y92" s="35"/>
      <c r="Z92" s="35"/>
      <c r="AA92" s="35"/>
      <c r="AB92" s="35"/>
    </row>
    <row r="93" spans="17:28">
      <c r="Q93" s="276"/>
      <c r="R93" s="276"/>
      <c r="S93" s="276"/>
      <c r="T93" s="276"/>
      <c r="U93" s="276"/>
      <c r="V93" s="276"/>
      <c r="W93" s="35"/>
      <c r="X93" s="35"/>
      <c r="Y93" s="35"/>
      <c r="Z93" s="35"/>
      <c r="AA93" s="35"/>
      <c r="AB93" s="35"/>
    </row>
    <row r="94" spans="17:28">
      <c r="Q94" s="276"/>
      <c r="R94" s="276"/>
      <c r="S94" s="276"/>
      <c r="T94" s="276"/>
      <c r="U94" s="276"/>
      <c r="V94" s="276"/>
      <c r="W94" s="35"/>
      <c r="X94" s="35"/>
      <c r="Y94" s="35"/>
      <c r="Z94" s="35"/>
      <c r="AA94" s="35"/>
      <c r="AB94" s="35"/>
    </row>
    <row r="95" spans="17:28">
      <c r="Q95" s="276"/>
      <c r="R95" s="276"/>
      <c r="S95" s="276"/>
      <c r="T95" s="276"/>
      <c r="U95" s="276"/>
      <c r="V95" s="276"/>
      <c r="W95" s="35"/>
      <c r="X95" s="35"/>
      <c r="Y95" s="35"/>
      <c r="Z95" s="35"/>
      <c r="AA95" s="35"/>
      <c r="AB95" s="35"/>
    </row>
    <row r="96" spans="17:28">
      <c r="Q96" s="276"/>
      <c r="R96" s="276"/>
      <c r="S96" s="276"/>
      <c r="T96" s="276"/>
      <c r="U96" s="276"/>
      <c r="V96" s="276"/>
      <c r="W96" s="35"/>
      <c r="X96" s="35"/>
      <c r="Y96" s="35"/>
      <c r="Z96" s="35"/>
      <c r="AA96" s="35"/>
      <c r="AB96" s="35"/>
    </row>
    <row r="97" spans="17:28">
      <c r="Q97" s="276"/>
      <c r="R97" s="276"/>
      <c r="S97" s="276"/>
      <c r="T97" s="276"/>
      <c r="U97" s="276"/>
      <c r="V97" s="276"/>
      <c r="W97" s="35"/>
      <c r="X97" s="35"/>
      <c r="Y97" s="35"/>
      <c r="Z97" s="35"/>
      <c r="AA97" s="35"/>
      <c r="AB97" s="35"/>
    </row>
    <row r="98" spans="17:28">
      <c r="Q98" s="276"/>
      <c r="R98" s="276"/>
      <c r="S98" s="276"/>
      <c r="T98" s="276"/>
      <c r="U98" s="276"/>
      <c r="V98" s="276"/>
      <c r="W98" s="35"/>
      <c r="X98" s="35"/>
      <c r="Y98" s="35"/>
      <c r="Z98" s="35"/>
      <c r="AA98" s="35"/>
      <c r="AB98" s="35"/>
    </row>
    <row r="99" spans="17:28">
      <c r="Q99" s="276"/>
      <c r="R99" s="276"/>
      <c r="S99" s="276"/>
      <c r="T99" s="276"/>
      <c r="U99" s="276"/>
      <c r="V99" s="276"/>
      <c r="W99" s="35"/>
      <c r="X99" s="35"/>
      <c r="Y99" s="35"/>
      <c r="Z99" s="35"/>
      <c r="AA99" s="35"/>
      <c r="AB99" s="35"/>
    </row>
    <row r="100" spans="17:28">
      <c r="Q100" s="276"/>
      <c r="R100" s="276"/>
      <c r="S100" s="276"/>
      <c r="T100" s="276"/>
      <c r="U100" s="276"/>
      <c r="V100" s="276"/>
      <c r="W100" s="35"/>
      <c r="X100" s="35"/>
      <c r="Y100" s="35"/>
      <c r="Z100" s="35"/>
      <c r="AA100" s="35"/>
      <c r="AB100" s="35"/>
    </row>
    <row r="101" spans="17:28">
      <c r="Q101" s="276"/>
      <c r="R101" s="276"/>
      <c r="S101" s="276"/>
      <c r="T101" s="276"/>
      <c r="U101" s="276"/>
      <c r="V101" s="276"/>
      <c r="W101" s="35"/>
      <c r="X101" s="35"/>
      <c r="Y101" s="35"/>
      <c r="Z101" s="35"/>
      <c r="AA101" s="35"/>
      <c r="AB101" s="35"/>
    </row>
    <row r="102" spans="17:28">
      <c r="Q102" s="276"/>
      <c r="R102" s="276"/>
      <c r="S102" s="276"/>
      <c r="T102" s="276"/>
      <c r="U102" s="276"/>
      <c r="V102" s="276"/>
      <c r="W102" s="35"/>
      <c r="X102" s="35"/>
      <c r="Y102" s="35"/>
      <c r="Z102" s="35"/>
      <c r="AA102" s="35"/>
      <c r="AB102" s="35"/>
    </row>
    <row r="103" spans="17:28">
      <c r="Q103" s="276"/>
      <c r="R103" s="276"/>
      <c r="S103" s="276"/>
      <c r="T103" s="276"/>
      <c r="U103" s="276"/>
      <c r="V103" s="276"/>
      <c r="W103" s="35"/>
      <c r="X103" s="35"/>
      <c r="Y103" s="35"/>
      <c r="Z103" s="35"/>
      <c r="AA103" s="35"/>
      <c r="AB103" s="35"/>
    </row>
    <row r="104" spans="17:28">
      <c r="Q104" s="276"/>
      <c r="R104" s="276"/>
      <c r="S104" s="276"/>
      <c r="T104" s="276"/>
      <c r="U104" s="276"/>
      <c r="V104" s="276"/>
      <c r="W104" s="35"/>
      <c r="X104" s="35"/>
      <c r="Y104" s="35"/>
      <c r="Z104" s="35"/>
      <c r="AA104" s="35"/>
      <c r="AB104" s="35"/>
    </row>
    <row r="105" spans="17:28">
      <c r="Q105" s="276"/>
      <c r="R105" s="276"/>
      <c r="S105" s="276"/>
      <c r="T105" s="276"/>
      <c r="U105" s="276"/>
      <c r="V105" s="276"/>
      <c r="W105" s="35"/>
      <c r="X105" s="35"/>
      <c r="Y105" s="35"/>
      <c r="Z105" s="35"/>
      <c r="AA105" s="35"/>
      <c r="AB105" s="35"/>
    </row>
    <row r="106" spans="17:28">
      <c r="Q106" s="276"/>
      <c r="R106" s="276"/>
      <c r="S106" s="276"/>
      <c r="T106" s="276"/>
      <c r="U106" s="276"/>
      <c r="V106" s="276"/>
      <c r="W106" s="35"/>
      <c r="X106" s="35"/>
      <c r="Y106" s="35"/>
      <c r="Z106" s="35"/>
      <c r="AA106" s="35"/>
      <c r="AB106" s="35"/>
    </row>
    <row r="107" spans="17:28">
      <c r="Q107" s="276"/>
      <c r="R107" s="276"/>
      <c r="S107" s="276"/>
      <c r="T107" s="276"/>
      <c r="U107" s="276"/>
      <c r="V107" s="276"/>
      <c r="W107" s="35"/>
      <c r="X107" s="35"/>
      <c r="Y107" s="35"/>
      <c r="Z107" s="35"/>
      <c r="AA107" s="35"/>
      <c r="AB107" s="35"/>
    </row>
    <row r="108" spans="17:28">
      <c r="Q108" s="276"/>
      <c r="R108" s="276"/>
      <c r="S108" s="276"/>
      <c r="T108" s="276"/>
      <c r="U108" s="276"/>
      <c r="V108" s="276"/>
      <c r="W108" s="35"/>
      <c r="X108" s="35"/>
      <c r="Y108" s="35"/>
      <c r="Z108" s="35"/>
      <c r="AA108" s="35"/>
      <c r="AB108" s="35"/>
    </row>
    <row r="109" spans="17:28">
      <c r="Q109" s="276"/>
      <c r="R109" s="276"/>
      <c r="S109" s="276"/>
      <c r="T109" s="276"/>
      <c r="U109" s="276"/>
      <c r="V109" s="276"/>
      <c r="W109" s="35"/>
      <c r="X109" s="35"/>
      <c r="Y109" s="35"/>
      <c r="Z109" s="35"/>
      <c r="AA109" s="35"/>
      <c r="AB109" s="35"/>
    </row>
    <row r="110" spans="17:28">
      <c r="Q110" s="276"/>
      <c r="R110" s="276"/>
      <c r="S110" s="276"/>
      <c r="T110" s="276"/>
      <c r="U110" s="276"/>
      <c r="V110" s="276"/>
      <c r="W110" s="35"/>
      <c r="X110" s="35"/>
      <c r="Y110" s="35"/>
      <c r="Z110" s="35"/>
      <c r="AA110" s="35"/>
      <c r="AB110" s="35"/>
    </row>
    <row r="111" spans="17:28">
      <c r="Q111" s="276"/>
      <c r="R111" s="276"/>
      <c r="S111" s="276"/>
      <c r="T111" s="276"/>
      <c r="U111" s="276"/>
      <c r="V111" s="276"/>
      <c r="W111" s="35"/>
      <c r="X111" s="35"/>
      <c r="Y111" s="35"/>
      <c r="Z111" s="35"/>
      <c r="AA111" s="35"/>
      <c r="AB111" s="35"/>
    </row>
    <row r="112" spans="17:28">
      <c r="Q112" s="276"/>
      <c r="R112" s="276"/>
      <c r="S112" s="276"/>
      <c r="T112" s="276"/>
      <c r="U112" s="276"/>
      <c r="V112" s="276"/>
      <c r="W112" s="35"/>
      <c r="X112" s="35"/>
      <c r="Y112" s="35"/>
      <c r="Z112" s="35"/>
      <c r="AA112" s="35"/>
      <c r="AB112" s="35"/>
    </row>
    <row r="113" spans="17:28">
      <c r="Q113" s="276"/>
      <c r="R113" s="276"/>
      <c r="S113" s="276"/>
      <c r="T113" s="276"/>
      <c r="U113" s="276"/>
      <c r="V113" s="276"/>
      <c r="W113" s="35"/>
      <c r="X113" s="35"/>
      <c r="Y113" s="35"/>
      <c r="Z113" s="35"/>
      <c r="AA113" s="35"/>
      <c r="AB113" s="35"/>
    </row>
    <row r="114" spans="17:28">
      <c r="Q114" s="276"/>
      <c r="R114" s="276"/>
      <c r="S114" s="276"/>
      <c r="T114" s="276"/>
      <c r="U114" s="276"/>
      <c r="V114" s="276"/>
      <c r="W114" s="35"/>
      <c r="X114" s="35"/>
      <c r="Y114" s="35"/>
      <c r="Z114" s="35"/>
      <c r="AA114" s="35"/>
      <c r="AB114" s="35"/>
    </row>
    <row r="115" spans="17:28">
      <c r="Q115" s="276"/>
      <c r="R115" s="276"/>
      <c r="S115" s="276"/>
      <c r="T115" s="276"/>
      <c r="U115" s="276"/>
      <c r="V115" s="276"/>
      <c r="W115" s="35"/>
      <c r="X115" s="35"/>
      <c r="Y115" s="35"/>
      <c r="Z115" s="35"/>
      <c r="AA115" s="35"/>
      <c r="AB115" s="35"/>
    </row>
    <row r="116" spans="17:28">
      <c r="Q116" s="276"/>
      <c r="R116" s="276"/>
      <c r="S116" s="276"/>
      <c r="T116" s="276"/>
      <c r="U116" s="276"/>
      <c r="V116" s="276"/>
      <c r="W116" s="35"/>
      <c r="X116" s="35"/>
      <c r="Y116" s="35"/>
      <c r="Z116" s="35"/>
      <c r="AA116" s="35"/>
      <c r="AB116" s="35"/>
    </row>
    <row r="117" spans="17:28">
      <c r="Q117" s="276"/>
      <c r="R117" s="276"/>
      <c r="S117" s="276"/>
      <c r="T117" s="276"/>
      <c r="U117" s="276"/>
      <c r="V117" s="276"/>
      <c r="W117" s="35"/>
      <c r="X117" s="35"/>
      <c r="Y117" s="35"/>
      <c r="Z117" s="35"/>
      <c r="AA117" s="35"/>
      <c r="AB117" s="35"/>
    </row>
    <row r="118" spans="17:28">
      <c r="Q118" s="276"/>
      <c r="R118" s="276"/>
      <c r="S118" s="276"/>
      <c r="T118" s="276"/>
      <c r="U118" s="276"/>
      <c r="V118" s="276"/>
      <c r="W118" s="35"/>
      <c r="X118" s="35"/>
      <c r="Y118" s="35"/>
      <c r="Z118" s="35"/>
      <c r="AA118" s="35"/>
      <c r="AB118" s="35"/>
    </row>
    <row r="119" spans="17:28">
      <c r="Q119" s="276"/>
      <c r="R119" s="276"/>
      <c r="S119" s="276"/>
      <c r="T119" s="276"/>
      <c r="U119" s="276"/>
      <c r="V119" s="276"/>
      <c r="W119" s="35"/>
      <c r="X119" s="35"/>
      <c r="Y119" s="35"/>
      <c r="Z119" s="35"/>
      <c r="AA119" s="35"/>
      <c r="AB119" s="35"/>
    </row>
    <row r="120" spans="17:28">
      <c r="Q120" s="276"/>
      <c r="R120" s="276"/>
      <c r="S120" s="276"/>
      <c r="T120" s="276"/>
      <c r="U120" s="276"/>
      <c r="V120" s="276"/>
      <c r="W120" s="35"/>
      <c r="X120" s="35"/>
      <c r="Y120" s="35"/>
      <c r="Z120" s="35"/>
      <c r="AA120" s="35"/>
      <c r="AB120" s="35"/>
    </row>
    <row r="121" spans="17:28">
      <c r="Q121" s="276"/>
      <c r="R121" s="276"/>
      <c r="S121" s="276"/>
      <c r="T121" s="276"/>
      <c r="U121" s="276"/>
      <c r="V121" s="276"/>
      <c r="W121" s="35"/>
      <c r="X121" s="35"/>
      <c r="Y121" s="35"/>
      <c r="Z121" s="35"/>
      <c r="AA121" s="35"/>
      <c r="AB121" s="35"/>
    </row>
    <row r="122" spans="17:28">
      <c r="Q122" s="276"/>
      <c r="R122" s="276"/>
      <c r="S122" s="276"/>
      <c r="T122" s="276"/>
      <c r="U122" s="276"/>
      <c r="V122" s="276"/>
      <c r="W122" s="35"/>
      <c r="X122" s="35"/>
      <c r="Y122" s="35"/>
      <c r="Z122" s="35"/>
      <c r="AA122" s="35"/>
      <c r="AB122" s="35"/>
    </row>
    <row r="123" spans="17:28">
      <c r="Q123" s="276"/>
      <c r="R123" s="276"/>
      <c r="S123" s="276"/>
      <c r="T123" s="276"/>
      <c r="U123" s="276"/>
      <c r="V123" s="276"/>
      <c r="W123" s="35"/>
      <c r="X123" s="35"/>
      <c r="Y123" s="35"/>
      <c r="Z123" s="35"/>
      <c r="AA123" s="35"/>
      <c r="AB123" s="35"/>
    </row>
    <row r="124" spans="17:28">
      <c r="Q124" s="276"/>
      <c r="R124" s="276"/>
      <c r="S124" s="276"/>
      <c r="T124" s="276"/>
      <c r="U124" s="276"/>
      <c r="V124" s="276"/>
      <c r="W124" s="35"/>
      <c r="X124" s="35"/>
      <c r="Y124" s="35"/>
      <c r="Z124" s="35"/>
      <c r="AA124" s="35"/>
      <c r="AB124" s="35"/>
    </row>
    <row r="125" spans="17:28">
      <c r="Q125" s="276"/>
      <c r="R125" s="276"/>
      <c r="S125" s="276"/>
      <c r="T125" s="276"/>
      <c r="U125" s="276"/>
      <c r="V125" s="276"/>
      <c r="W125" s="35"/>
      <c r="X125" s="35"/>
      <c r="Y125" s="35"/>
      <c r="Z125" s="35"/>
      <c r="AA125" s="35"/>
      <c r="AB125" s="35"/>
    </row>
    <row r="126" spans="17:28">
      <c r="Q126" s="276"/>
      <c r="R126" s="276"/>
      <c r="S126" s="276"/>
      <c r="T126" s="276"/>
      <c r="U126" s="276"/>
      <c r="V126" s="276"/>
      <c r="W126" s="35"/>
      <c r="X126" s="35"/>
      <c r="Y126" s="35"/>
      <c r="Z126" s="35"/>
      <c r="AA126" s="35"/>
      <c r="AB126" s="35"/>
    </row>
    <row r="127" spans="17:28">
      <c r="Q127" s="276"/>
      <c r="R127" s="276"/>
      <c r="S127" s="276"/>
      <c r="T127" s="276"/>
      <c r="U127" s="276"/>
      <c r="V127" s="276"/>
      <c r="W127" s="35"/>
      <c r="X127" s="35"/>
      <c r="Y127" s="35"/>
      <c r="Z127" s="35"/>
      <c r="AA127" s="35"/>
      <c r="AB127" s="35"/>
    </row>
    <row r="128" spans="17:28">
      <c r="Q128" s="276"/>
      <c r="R128" s="276"/>
      <c r="S128" s="276"/>
      <c r="T128" s="276"/>
      <c r="U128" s="276"/>
      <c r="V128" s="276"/>
      <c r="W128" s="35"/>
      <c r="X128" s="35"/>
      <c r="Y128" s="35"/>
      <c r="Z128" s="35"/>
      <c r="AA128" s="35"/>
      <c r="AB128" s="35"/>
    </row>
    <row r="129" spans="17:28">
      <c r="Q129" s="276"/>
      <c r="R129" s="276"/>
      <c r="S129" s="276"/>
      <c r="T129" s="276"/>
      <c r="U129" s="276"/>
      <c r="V129" s="276"/>
      <c r="W129" s="35"/>
      <c r="X129" s="35"/>
      <c r="Y129" s="35"/>
      <c r="Z129" s="35"/>
      <c r="AA129" s="35"/>
      <c r="AB129" s="35"/>
    </row>
    <row r="130" spans="17:28">
      <c r="Q130" s="276"/>
      <c r="R130" s="276"/>
      <c r="S130" s="276"/>
      <c r="T130" s="276"/>
      <c r="U130" s="276"/>
      <c r="V130" s="276"/>
      <c r="W130" s="35"/>
      <c r="X130" s="35"/>
      <c r="Y130" s="35"/>
      <c r="Z130" s="35"/>
      <c r="AA130" s="35"/>
      <c r="AB130" s="35"/>
    </row>
    <row r="131" spans="17:28">
      <c r="Q131" s="276"/>
      <c r="R131" s="276"/>
      <c r="S131" s="276"/>
      <c r="T131" s="276"/>
      <c r="U131" s="276"/>
      <c r="V131" s="276"/>
      <c r="W131" s="35"/>
      <c r="X131" s="35"/>
      <c r="Y131" s="35"/>
      <c r="Z131" s="35"/>
      <c r="AA131" s="35"/>
      <c r="AB131" s="35"/>
    </row>
    <row r="132" spans="17:28">
      <c r="Q132" s="276"/>
      <c r="R132" s="276"/>
      <c r="S132" s="276"/>
      <c r="T132" s="276"/>
      <c r="U132" s="276"/>
      <c r="V132" s="276"/>
      <c r="W132" s="35"/>
      <c r="X132" s="35"/>
      <c r="Y132" s="35"/>
      <c r="Z132" s="35"/>
      <c r="AA132" s="35"/>
      <c r="AB132" s="35"/>
    </row>
    <row r="133" spans="17:28">
      <c r="Q133" s="276"/>
      <c r="R133" s="276"/>
      <c r="S133" s="276"/>
      <c r="T133" s="276"/>
      <c r="U133" s="276"/>
      <c r="V133" s="276"/>
      <c r="W133" s="35"/>
      <c r="X133" s="35"/>
      <c r="Y133" s="35"/>
      <c r="Z133" s="35"/>
      <c r="AA133" s="35"/>
      <c r="AB133" s="35"/>
    </row>
    <row r="134" spans="17:28">
      <c r="Q134" s="276"/>
      <c r="R134" s="276"/>
      <c r="S134" s="276"/>
      <c r="T134" s="276"/>
      <c r="U134" s="276"/>
      <c r="V134" s="276"/>
      <c r="W134" s="35"/>
      <c r="X134" s="35"/>
      <c r="Y134" s="35"/>
      <c r="Z134" s="35"/>
      <c r="AA134" s="35"/>
      <c r="AB134" s="35"/>
    </row>
    <row r="135" spans="17:28">
      <c r="Q135" s="276"/>
      <c r="R135" s="276"/>
      <c r="S135" s="276"/>
      <c r="T135" s="276"/>
      <c r="U135" s="276"/>
      <c r="V135" s="276"/>
      <c r="W135" s="35"/>
      <c r="X135" s="35"/>
      <c r="Y135" s="35"/>
      <c r="Z135" s="35"/>
      <c r="AA135" s="35"/>
      <c r="AB135" s="35"/>
    </row>
    <row r="136" spans="17:28">
      <c r="Q136" s="276"/>
      <c r="R136" s="276"/>
      <c r="S136" s="276"/>
      <c r="T136" s="276"/>
      <c r="U136" s="276"/>
      <c r="V136" s="276"/>
      <c r="W136" s="35"/>
      <c r="X136" s="35"/>
      <c r="Y136" s="35"/>
      <c r="Z136" s="35"/>
      <c r="AA136" s="35"/>
      <c r="AB136" s="35"/>
    </row>
    <row r="137" spans="17:28">
      <c r="Q137" s="276"/>
      <c r="R137" s="276"/>
      <c r="S137" s="276"/>
      <c r="T137" s="276"/>
      <c r="U137" s="276"/>
      <c r="V137" s="276"/>
      <c r="W137" s="35"/>
      <c r="X137" s="35"/>
      <c r="Y137" s="35"/>
      <c r="Z137" s="35"/>
      <c r="AA137" s="35"/>
      <c r="AB137" s="35"/>
    </row>
    <row r="138" spans="17:28">
      <c r="Q138" s="276"/>
      <c r="R138" s="276"/>
      <c r="S138" s="276"/>
      <c r="T138" s="276"/>
      <c r="U138" s="276"/>
      <c r="V138" s="276"/>
      <c r="W138" s="35"/>
      <c r="X138" s="35"/>
      <c r="Y138" s="35"/>
      <c r="Z138" s="35"/>
      <c r="AA138" s="35"/>
      <c r="AB138" s="35"/>
    </row>
    <row r="139" spans="17:28">
      <c r="Q139" s="276"/>
      <c r="R139" s="276"/>
      <c r="S139" s="276"/>
      <c r="T139" s="276"/>
      <c r="U139" s="276"/>
      <c r="V139" s="276"/>
      <c r="W139" s="35"/>
      <c r="X139" s="35"/>
      <c r="Y139" s="35"/>
      <c r="Z139" s="35"/>
      <c r="AA139" s="35"/>
      <c r="AB139" s="35"/>
    </row>
    <row r="140" spans="17:28">
      <c r="Q140" s="276"/>
      <c r="R140" s="276"/>
      <c r="S140" s="276"/>
      <c r="T140" s="276"/>
      <c r="U140" s="276"/>
      <c r="V140" s="276"/>
      <c r="W140" s="35"/>
      <c r="X140" s="35"/>
      <c r="Y140" s="35"/>
      <c r="Z140" s="35"/>
      <c r="AA140" s="35"/>
      <c r="AB140" s="35"/>
    </row>
    <row r="141" spans="17:28">
      <c r="Q141" s="276"/>
      <c r="R141" s="276"/>
      <c r="S141" s="276"/>
      <c r="T141" s="276"/>
      <c r="U141" s="276"/>
      <c r="V141" s="276"/>
      <c r="W141" s="35"/>
      <c r="X141" s="35"/>
      <c r="Y141" s="35"/>
      <c r="Z141" s="35"/>
      <c r="AA141" s="35"/>
      <c r="AB141" s="35"/>
    </row>
    <row r="142" spans="17:28">
      <c r="Q142" s="276"/>
      <c r="R142" s="276"/>
      <c r="S142" s="276"/>
      <c r="T142" s="276"/>
      <c r="U142" s="276"/>
      <c r="V142" s="276"/>
      <c r="W142" s="35"/>
      <c r="X142" s="35"/>
      <c r="Y142" s="35"/>
      <c r="Z142" s="35"/>
      <c r="AA142" s="35"/>
      <c r="AB142" s="35"/>
    </row>
    <row r="143" spans="17:28">
      <c r="Q143" s="276"/>
      <c r="R143" s="276"/>
      <c r="S143" s="276"/>
      <c r="T143" s="276"/>
      <c r="U143" s="276"/>
      <c r="V143" s="276"/>
      <c r="W143" s="35"/>
      <c r="X143" s="35"/>
      <c r="Y143" s="35"/>
      <c r="Z143" s="35"/>
      <c r="AA143" s="35"/>
      <c r="AB143" s="35"/>
    </row>
    <row r="144" spans="17:28">
      <c r="Q144" s="276"/>
      <c r="R144" s="276"/>
      <c r="S144" s="276"/>
      <c r="T144" s="276"/>
      <c r="U144" s="276"/>
      <c r="V144" s="276"/>
      <c r="W144" s="35"/>
      <c r="X144" s="35"/>
      <c r="Y144" s="35"/>
      <c r="Z144" s="35"/>
      <c r="AA144" s="35"/>
      <c r="AB144" s="35"/>
    </row>
    <row r="145" spans="17:28">
      <c r="Q145" s="276"/>
      <c r="R145" s="276"/>
      <c r="S145" s="276"/>
      <c r="T145" s="276"/>
      <c r="U145" s="276"/>
      <c r="V145" s="276"/>
      <c r="W145" s="35"/>
      <c r="X145" s="35"/>
      <c r="Y145" s="35"/>
      <c r="Z145" s="35"/>
      <c r="AA145" s="35"/>
      <c r="AB145" s="35"/>
    </row>
    <row r="146" spans="17:28">
      <c r="Q146" s="276"/>
      <c r="R146" s="276"/>
      <c r="S146" s="276"/>
      <c r="T146" s="276"/>
      <c r="U146" s="276"/>
      <c r="V146" s="276"/>
      <c r="W146" s="35"/>
      <c r="X146" s="35"/>
      <c r="Y146" s="35"/>
      <c r="Z146" s="35"/>
      <c r="AA146" s="35"/>
      <c r="AB146" s="35"/>
    </row>
    <row r="147" spans="17:28">
      <c r="Q147" s="276"/>
      <c r="R147" s="276"/>
      <c r="S147" s="276"/>
      <c r="T147" s="276"/>
      <c r="U147" s="276"/>
      <c r="V147" s="276"/>
      <c r="W147" s="35"/>
      <c r="X147" s="35"/>
      <c r="Y147" s="35"/>
      <c r="Z147" s="35"/>
      <c r="AA147" s="35"/>
      <c r="AB147" s="35"/>
    </row>
    <row r="148" spans="17:28">
      <c r="Q148" s="276"/>
      <c r="R148" s="276"/>
      <c r="S148" s="276"/>
      <c r="T148" s="276"/>
      <c r="U148" s="276"/>
      <c r="V148" s="276"/>
      <c r="W148" s="35"/>
      <c r="X148" s="35"/>
      <c r="Y148" s="35"/>
      <c r="Z148" s="35"/>
      <c r="AA148" s="35"/>
      <c r="AB148" s="35"/>
    </row>
    <row r="149" spans="17:28">
      <c r="Q149" s="276"/>
      <c r="R149" s="276"/>
      <c r="S149" s="276"/>
      <c r="T149" s="276"/>
      <c r="U149" s="276"/>
      <c r="V149" s="276"/>
      <c r="W149" s="35"/>
      <c r="X149" s="35"/>
      <c r="Y149" s="35"/>
      <c r="Z149" s="35"/>
      <c r="AA149" s="35"/>
      <c r="AB149" s="35"/>
    </row>
    <row r="150" spans="17:28">
      <c r="Q150" s="276"/>
      <c r="R150" s="276"/>
      <c r="S150" s="276"/>
      <c r="T150" s="276"/>
      <c r="U150" s="276"/>
      <c r="V150" s="276"/>
      <c r="W150" s="35"/>
      <c r="X150" s="35"/>
      <c r="Y150" s="35"/>
      <c r="Z150" s="35"/>
      <c r="AA150" s="35"/>
      <c r="AB150" s="35"/>
    </row>
    <row r="151" spans="17:28">
      <c r="Q151" s="276"/>
      <c r="R151" s="276"/>
      <c r="S151" s="276"/>
      <c r="T151" s="276"/>
      <c r="U151" s="276"/>
      <c r="V151" s="276"/>
      <c r="W151" s="35"/>
      <c r="X151" s="35"/>
      <c r="Y151" s="35"/>
      <c r="Z151" s="35"/>
      <c r="AA151" s="35"/>
      <c r="AB151" s="35"/>
    </row>
    <row r="152" spans="17:28">
      <c r="Q152" s="276"/>
      <c r="R152" s="276"/>
      <c r="S152" s="276"/>
      <c r="T152" s="276"/>
      <c r="U152" s="276"/>
      <c r="V152" s="276"/>
      <c r="W152" s="35"/>
      <c r="X152" s="35"/>
      <c r="Y152" s="35"/>
      <c r="Z152" s="35"/>
      <c r="AA152" s="35"/>
      <c r="AB152" s="35"/>
    </row>
    <row r="153" spans="17:28">
      <c r="Q153" s="276"/>
      <c r="R153" s="276"/>
      <c r="S153" s="276"/>
      <c r="T153" s="276"/>
      <c r="U153" s="276"/>
      <c r="V153" s="276"/>
      <c r="W153" s="35"/>
      <c r="X153" s="35"/>
      <c r="Y153" s="35"/>
      <c r="Z153" s="35"/>
      <c r="AA153" s="35"/>
      <c r="AB153" s="35"/>
    </row>
    <row r="154" spans="17:28">
      <c r="Q154" s="276"/>
      <c r="R154" s="276"/>
      <c r="S154" s="276"/>
      <c r="T154" s="276"/>
      <c r="U154" s="276"/>
      <c r="V154" s="276"/>
      <c r="W154" s="35"/>
      <c r="X154" s="35"/>
      <c r="Y154" s="35"/>
      <c r="Z154" s="35"/>
      <c r="AA154" s="35"/>
      <c r="AB154" s="35"/>
    </row>
    <row r="155" spans="17:28">
      <c r="Q155" s="276"/>
      <c r="R155" s="276"/>
      <c r="S155" s="276"/>
      <c r="T155" s="276"/>
      <c r="U155" s="276"/>
      <c r="V155" s="276"/>
      <c r="W155" s="35"/>
      <c r="X155" s="35"/>
      <c r="Y155" s="35"/>
      <c r="Z155" s="35"/>
      <c r="AA155" s="35"/>
      <c r="AB155" s="35"/>
    </row>
    <row r="156" spans="17:28">
      <c r="Q156" s="276"/>
      <c r="R156" s="276"/>
      <c r="S156" s="276"/>
      <c r="T156" s="276"/>
      <c r="U156" s="276"/>
      <c r="V156" s="276"/>
      <c r="W156" s="35"/>
      <c r="X156" s="35"/>
      <c r="Y156" s="35"/>
      <c r="Z156" s="35"/>
      <c r="AA156" s="35"/>
      <c r="AB156" s="35"/>
    </row>
    <row r="157" spans="17:28">
      <c r="Q157" s="276"/>
      <c r="R157" s="276"/>
      <c r="S157" s="276"/>
      <c r="T157" s="276"/>
      <c r="U157" s="276"/>
      <c r="V157" s="276"/>
      <c r="W157" s="35"/>
      <c r="X157" s="35"/>
      <c r="Y157" s="35"/>
      <c r="Z157" s="35"/>
      <c r="AA157" s="35"/>
      <c r="AB157" s="35"/>
    </row>
    <row r="158" spans="17:28">
      <c r="Q158" s="276"/>
      <c r="R158" s="276"/>
      <c r="S158" s="276"/>
      <c r="T158" s="276"/>
      <c r="U158" s="276"/>
      <c r="V158" s="276"/>
      <c r="W158" s="35"/>
      <c r="X158" s="35"/>
      <c r="Y158" s="35"/>
      <c r="Z158" s="35"/>
      <c r="AA158" s="35"/>
      <c r="AB158" s="35"/>
    </row>
    <row r="159" spans="17:28">
      <c r="Q159" s="276"/>
      <c r="R159" s="276"/>
      <c r="S159" s="276"/>
      <c r="T159" s="276"/>
      <c r="U159" s="276"/>
      <c r="V159" s="276"/>
      <c r="W159" s="35"/>
      <c r="X159" s="35"/>
      <c r="Y159" s="35"/>
      <c r="Z159" s="35"/>
      <c r="AA159" s="35"/>
      <c r="AB159" s="35"/>
    </row>
    <row r="160" spans="17:28">
      <c r="Q160" s="276"/>
      <c r="R160" s="276"/>
      <c r="S160" s="276"/>
      <c r="T160" s="276"/>
      <c r="U160" s="276"/>
      <c r="V160" s="276"/>
      <c r="W160" s="35"/>
      <c r="X160" s="35"/>
      <c r="Y160" s="35"/>
      <c r="Z160" s="35"/>
      <c r="AA160" s="35"/>
      <c r="AB160" s="35"/>
    </row>
    <row r="161" spans="17:28">
      <c r="Q161" s="276"/>
      <c r="R161" s="276"/>
      <c r="S161" s="276"/>
      <c r="T161" s="276"/>
      <c r="U161" s="276"/>
      <c r="V161" s="276"/>
      <c r="W161" s="35"/>
      <c r="X161" s="35"/>
      <c r="Y161" s="35"/>
      <c r="Z161" s="35"/>
      <c r="AA161" s="35"/>
      <c r="AB161" s="35"/>
    </row>
    <row r="162" spans="17:28">
      <c r="Q162" s="276"/>
      <c r="R162" s="276"/>
      <c r="S162" s="276"/>
      <c r="T162" s="276"/>
      <c r="U162" s="276"/>
      <c r="V162" s="276"/>
      <c r="W162" s="35"/>
      <c r="X162" s="35"/>
      <c r="Y162" s="35"/>
      <c r="Z162" s="35"/>
      <c r="AA162" s="35"/>
      <c r="AB162" s="35"/>
    </row>
    <row r="163" spans="17:28">
      <c r="Q163" s="276"/>
      <c r="R163" s="276"/>
      <c r="S163" s="276"/>
      <c r="T163" s="276"/>
      <c r="U163" s="276"/>
      <c r="V163" s="276"/>
      <c r="W163" s="35"/>
      <c r="X163" s="35"/>
      <c r="Y163" s="35"/>
      <c r="Z163" s="35"/>
      <c r="AA163" s="35"/>
      <c r="AB163" s="35"/>
    </row>
    <row r="164" spans="17:28">
      <c r="Q164" s="276"/>
      <c r="R164" s="276"/>
      <c r="S164" s="276"/>
      <c r="T164" s="276"/>
      <c r="U164" s="276"/>
      <c r="V164" s="276"/>
      <c r="W164" s="35"/>
      <c r="X164" s="35"/>
      <c r="Y164" s="35"/>
      <c r="Z164" s="35"/>
      <c r="AA164" s="35"/>
      <c r="AB164" s="35"/>
    </row>
    <row r="165" spans="17:28">
      <c r="Q165" s="276"/>
      <c r="R165" s="276"/>
      <c r="S165" s="276"/>
      <c r="T165" s="276"/>
      <c r="U165" s="276"/>
      <c r="V165" s="276"/>
      <c r="W165" s="35"/>
      <c r="X165" s="35"/>
      <c r="Y165" s="35"/>
      <c r="Z165" s="35"/>
      <c r="AA165" s="35"/>
      <c r="AB165" s="35"/>
    </row>
    <row r="166" spans="17:28">
      <c r="Q166" s="276"/>
      <c r="R166" s="276"/>
      <c r="S166" s="276"/>
      <c r="T166" s="276"/>
      <c r="U166" s="276"/>
      <c r="V166" s="276"/>
      <c r="W166" s="35"/>
      <c r="X166" s="35"/>
      <c r="Y166" s="35"/>
      <c r="Z166" s="35"/>
      <c r="AA166" s="35"/>
      <c r="AB166" s="35"/>
    </row>
    <row r="167" spans="17:28">
      <c r="Q167" s="276"/>
      <c r="R167" s="276"/>
      <c r="S167" s="276"/>
      <c r="T167" s="276"/>
      <c r="U167" s="276"/>
      <c r="V167" s="276"/>
      <c r="W167" s="35"/>
      <c r="X167" s="35"/>
      <c r="Y167" s="35"/>
      <c r="Z167" s="35"/>
      <c r="AA167" s="35"/>
      <c r="AB167" s="35"/>
    </row>
    <row r="168" spans="17:28">
      <c r="Q168" s="276"/>
      <c r="R168" s="276"/>
      <c r="S168" s="276"/>
      <c r="T168" s="276"/>
      <c r="U168" s="276"/>
      <c r="V168" s="276"/>
      <c r="W168" s="35"/>
      <c r="X168" s="35"/>
      <c r="Y168" s="35"/>
      <c r="Z168" s="35"/>
      <c r="AA168" s="35"/>
      <c r="AB168" s="35"/>
    </row>
    <row r="169" spans="17:28">
      <c r="Q169" s="276"/>
      <c r="R169" s="276"/>
      <c r="S169" s="276"/>
      <c r="T169" s="276"/>
      <c r="U169" s="276"/>
      <c r="V169" s="276"/>
      <c r="W169" s="35"/>
      <c r="X169" s="35"/>
      <c r="Y169" s="35"/>
      <c r="Z169" s="35"/>
      <c r="AA169" s="35"/>
      <c r="AB169" s="35"/>
    </row>
    <row r="170" spans="17:28">
      <c r="Q170" s="276"/>
      <c r="R170" s="276"/>
      <c r="S170" s="276"/>
      <c r="T170" s="276"/>
      <c r="U170" s="276"/>
      <c r="V170" s="276"/>
      <c r="W170" s="35"/>
      <c r="X170" s="35"/>
      <c r="Y170" s="35"/>
      <c r="Z170" s="35"/>
      <c r="AA170" s="35"/>
      <c r="AB170" s="35"/>
    </row>
    <row r="171" spans="17:28">
      <c r="Q171" s="276"/>
      <c r="R171" s="276"/>
      <c r="S171" s="276"/>
      <c r="T171" s="276"/>
      <c r="U171" s="276"/>
      <c r="V171" s="276"/>
      <c r="W171" s="35"/>
      <c r="X171" s="35"/>
      <c r="Y171" s="35"/>
      <c r="Z171" s="35"/>
      <c r="AA171" s="35"/>
      <c r="AB171" s="35"/>
    </row>
    <row r="172" spans="17:28">
      <c r="Q172" s="276"/>
      <c r="R172" s="276"/>
      <c r="S172" s="276"/>
      <c r="T172" s="276"/>
      <c r="U172" s="276"/>
      <c r="V172" s="276"/>
      <c r="W172" s="35"/>
      <c r="X172" s="35"/>
      <c r="Y172" s="35"/>
      <c r="Z172" s="35"/>
      <c r="AA172" s="35"/>
      <c r="AB172" s="35"/>
    </row>
    <row r="173" spans="17:28">
      <c r="Q173" s="276"/>
      <c r="R173" s="276"/>
      <c r="S173" s="276"/>
      <c r="T173" s="276"/>
      <c r="U173" s="276"/>
      <c r="V173" s="276"/>
      <c r="W173" s="35"/>
      <c r="X173" s="35"/>
      <c r="Y173" s="35"/>
      <c r="Z173" s="35"/>
      <c r="AA173" s="35"/>
      <c r="AB173" s="35"/>
    </row>
    <row r="174" spans="17:28">
      <c r="Q174" s="276"/>
      <c r="R174" s="276"/>
      <c r="S174" s="276"/>
      <c r="T174" s="276"/>
      <c r="U174" s="276"/>
      <c r="V174" s="276"/>
      <c r="W174" s="35"/>
      <c r="X174" s="35"/>
      <c r="Y174" s="35"/>
      <c r="Z174" s="35"/>
      <c r="AA174" s="35"/>
      <c r="AB174" s="35"/>
    </row>
    <row r="175" spans="17:28">
      <c r="Q175" s="276"/>
      <c r="R175" s="276"/>
      <c r="S175" s="276"/>
      <c r="T175" s="276"/>
      <c r="U175" s="276"/>
      <c r="V175" s="276"/>
      <c r="W175" s="35"/>
      <c r="X175" s="35"/>
      <c r="Y175" s="35"/>
      <c r="Z175" s="35"/>
      <c r="AA175" s="35"/>
      <c r="AB175" s="35"/>
    </row>
    <row r="176" spans="17:28">
      <c r="Q176" s="276"/>
      <c r="R176" s="276"/>
      <c r="S176" s="276"/>
      <c r="T176" s="276"/>
      <c r="U176" s="276"/>
      <c r="V176" s="276"/>
      <c r="W176" s="35"/>
      <c r="X176" s="35"/>
      <c r="Y176" s="35"/>
      <c r="Z176" s="35"/>
      <c r="AA176" s="35"/>
      <c r="AB176" s="35"/>
    </row>
    <row r="177" spans="17:28">
      <c r="Q177" s="276"/>
      <c r="R177" s="276"/>
      <c r="S177" s="276"/>
      <c r="T177" s="276"/>
      <c r="U177" s="276"/>
      <c r="V177" s="276"/>
      <c r="W177" s="35"/>
      <c r="X177" s="35"/>
      <c r="Y177" s="35"/>
      <c r="Z177" s="35"/>
      <c r="AA177" s="35"/>
      <c r="AB177" s="35"/>
    </row>
    <row r="178" spans="17:28">
      <c r="Q178" s="276"/>
      <c r="R178" s="276"/>
      <c r="S178" s="276"/>
      <c r="T178" s="276"/>
      <c r="U178" s="276"/>
      <c r="V178" s="276"/>
      <c r="W178" s="35"/>
      <c r="X178" s="35"/>
      <c r="Y178" s="35"/>
      <c r="Z178" s="35"/>
      <c r="AA178" s="35"/>
      <c r="AB178" s="35"/>
    </row>
    <row r="179" spans="17:28">
      <c r="Q179" s="276"/>
      <c r="R179" s="276"/>
      <c r="S179" s="276"/>
      <c r="T179" s="276"/>
      <c r="U179" s="276"/>
      <c r="V179" s="276"/>
      <c r="W179" s="35"/>
      <c r="X179" s="35"/>
      <c r="Y179" s="35"/>
      <c r="Z179" s="35"/>
      <c r="AA179" s="35"/>
      <c r="AB179" s="35"/>
    </row>
    <row r="180" spans="17:28">
      <c r="Q180" s="276"/>
      <c r="R180" s="276"/>
      <c r="S180" s="276"/>
      <c r="T180" s="276"/>
      <c r="U180" s="276"/>
      <c r="V180" s="276"/>
      <c r="W180" s="35"/>
      <c r="X180" s="35"/>
      <c r="Y180" s="35"/>
      <c r="Z180" s="35"/>
      <c r="AA180" s="35"/>
      <c r="AB180" s="35"/>
    </row>
    <row r="181" spans="17:28">
      <c r="Q181" s="276"/>
      <c r="R181" s="276"/>
      <c r="S181" s="276"/>
      <c r="T181" s="276"/>
      <c r="U181" s="276"/>
      <c r="V181" s="276"/>
      <c r="W181" s="35"/>
      <c r="X181" s="35"/>
      <c r="Y181" s="35"/>
      <c r="Z181" s="35"/>
      <c r="AA181" s="35"/>
      <c r="AB181" s="35"/>
    </row>
    <row r="182" spans="17:28">
      <c r="Q182" s="276"/>
      <c r="R182" s="276"/>
      <c r="S182" s="276"/>
      <c r="T182" s="276"/>
      <c r="U182" s="276"/>
      <c r="V182" s="276"/>
      <c r="W182" s="35"/>
      <c r="X182" s="35"/>
      <c r="Y182" s="35"/>
      <c r="Z182" s="35"/>
      <c r="AA182" s="35"/>
      <c r="AB182" s="35"/>
    </row>
    <row r="183" spans="17:28">
      <c r="Q183" s="276"/>
      <c r="R183" s="276"/>
      <c r="S183" s="276"/>
      <c r="T183" s="276"/>
      <c r="U183" s="276"/>
      <c r="V183" s="276"/>
      <c r="W183" s="35"/>
      <c r="X183" s="35"/>
      <c r="Y183" s="35"/>
      <c r="Z183" s="35"/>
      <c r="AA183" s="35"/>
      <c r="AB183" s="35"/>
    </row>
    <row r="184" spans="17:28">
      <c r="Q184" s="276"/>
      <c r="R184" s="276"/>
      <c r="S184" s="276"/>
      <c r="T184" s="276"/>
      <c r="U184" s="276"/>
      <c r="V184" s="276"/>
      <c r="W184" s="35"/>
      <c r="X184" s="35"/>
      <c r="Y184" s="35"/>
      <c r="Z184" s="35"/>
      <c r="AA184" s="35"/>
      <c r="AB184" s="35"/>
    </row>
    <row r="185" spans="17:28">
      <c r="Q185" s="276"/>
      <c r="R185" s="276"/>
      <c r="S185" s="276"/>
      <c r="T185" s="276"/>
      <c r="U185" s="276"/>
      <c r="V185" s="276"/>
      <c r="W185" s="35"/>
      <c r="X185" s="35"/>
      <c r="Y185" s="35"/>
      <c r="Z185" s="35"/>
      <c r="AA185" s="35"/>
      <c r="AB185" s="35"/>
    </row>
    <row r="186" spans="17:28">
      <c r="Q186" s="276"/>
      <c r="R186" s="276"/>
      <c r="S186" s="276"/>
      <c r="T186" s="276"/>
      <c r="U186" s="276"/>
      <c r="V186" s="276"/>
      <c r="W186" s="35"/>
      <c r="X186" s="35"/>
      <c r="Y186" s="35"/>
      <c r="Z186" s="35"/>
      <c r="AA186" s="35"/>
      <c r="AB186" s="35"/>
    </row>
    <row r="187" spans="17:28">
      <c r="Q187" s="276"/>
      <c r="R187" s="276"/>
      <c r="S187" s="276"/>
      <c r="T187" s="276"/>
      <c r="U187" s="276"/>
      <c r="V187" s="276"/>
      <c r="W187" s="35"/>
      <c r="X187" s="35"/>
      <c r="Y187" s="35"/>
      <c r="Z187" s="35"/>
      <c r="AA187" s="35"/>
      <c r="AB187" s="35"/>
    </row>
    <row r="188" spans="17:28">
      <c r="Q188" s="276"/>
      <c r="R188" s="276"/>
      <c r="S188" s="276"/>
      <c r="T188" s="276"/>
      <c r="U188" s="276"/>
      <c r="V188" s="276"/>
      <c r="W188" s="35"/>
      <c r="X188" s="35"/>
      <c r="Y188" s="35"/>
      <c r="Z188" s="35"/>
      <c r="AA188" s="35"/>
      <c r="AB188" s="35"/>
    </row>
    <row r="189" spans="17:28">
      <c r="Q189" s="276"/>
      <c r="R189" s="276"/>
      <c r="S189" s="276"/>
      <c r="T189" s="276"/>
      <c r="U189" s="276"/>
      <c r="V189" s="276"/>
      <c r="W189" s="35"/>
      <c r="X189" s="35"/>
      <c r="Y189" s="35"/>
      <c r="Z189" s="35"/>
      <c r="AA189" s="35"/>
      <c r="AB189" s="35"/>
    </row>
    <row r="190" spans="17:28">
      <c r="Q190" s="276"/>
      <c r="R190" s="276"/>
      <c r="S190" s="276"/>
      <c r="T190" s="276"/>
      <c r="U190" s="276"/>
      <c r="V190" s="276"/>
      <c r="W190" s="35"/>
      <c r="X190" s="35"/>
      <c r="Y190" s="35"/>
      <c r="Z190" s="35"/>
      <c r="AA190" s="35"/>
      <c r="AB190" s="35"/>
    </row>
  </sheetData>
  <mergeCells count="388">
    <mergeCell ref="AL23:AM23"/>
    <mergeCell ref="AL22:AM22"/>
    <mergeCell ref="AI21:AK21"/>
    <mergeCell ref="AL21:AM21"/>
    <mergeCell ref="AI22:AK22"/>
    <mergeCell ref="Q25:S25"/>
    <mergeCell ref="C24:G24"/>
    <mergeCell ref="H24:J24"/>
    <mergeCell ref="K24:M24"/>
    <mergeCell ref="Q24:S24"/>
    <mergeCell ref="N24:P24"/>
    <mergeCell ref="T24:V24"/>
    <mergeCell ref="W24:Y24"/>
    <mergeCell ref="C25:G25"/>
    <mergeCell ref="H25:J25"/>
    <mergeCell ref="K25:M25"/>
    <mergeCell ref="N25:P25"/>
    <mergeCell ref="W25:Y25"/>
    <mergeCell ref="Z24:AB24"/>
    <mergeCell ref="AI23:AK23"/>
    <mergeCell ref="AF24:AH24"/>
    <mergeCell ref="C21:G21"/>
    <mergeCell ref="C23:G23"/>
    <mergeCell ref="Q23:S23"/>
    <mergeCell ref="W23:Y23"/>
    <mergeCell ref="Z23:AB23"/>
    <mergeCell ref="Z21:AB21"/>
    <mergeCell ref="T25:V25"/>
    <mergeCell ref="Z25:AB25"/>
    <mergeCell ref="Z22:AB22"/>
    <mergeCell ref="T22:V22"/>
    <mergeCell ref="T23:V23"/>
    <mergeCell ref="AC19:AE19"/>
    <mergeCell ref="W22:Y22"/>
    <mergeCell ref="AC21:AE21"/>
    <mergeCell ref="AC23:AE23"/>
    <mergeCell ref="AC24:AE24"/>
    <mergeCell ref="W21:Y21"/>
    <mergeCell ref="W19:Y19"/>
    <mergeCell ref="Z19:AB19"/>
    <mergeCell ref="AC25:AE25"/>
    <mergeCell ref="AC20:AE20"/>
    <mergeCell ref="AF21:AH21"/>
    <mergeCell ref="AF22:AH22"/>
    <mergeCell ref="H21:J21"/>
    <mergeCell ref="W20:Y20"/>
    <mergeCell ref="T20:V20"/>
    <mergeCell ref="Z20:AB20"/>
    <mergeCell ref="Q20:S20"/>
    <mergeCell ref="N21:P21"/>
    <mergeCell ref="H20:J20"/>
    <mergeCell ref="Q21:S21"/>
    <mergeCell ref="K21:M21"/>
    <mergeCell ref="K20:M20"/>
    <mergeCell ref="N20:P20"/>
    <mergeCell ref="C20:G20"/>
    <mergeCell ref="T21:V21"/>
    <mergeCell ref="C18:G18"/>
    <mergeCell ref="H18:J18"/>
    <mergeCell ref="K18:M18"/>
    <mergeCell ref="Q19:S19"/>
    <mergeCell ref="N19:P19"/>
    <mergeCell ref="N18:P18"/>
    <mergeCell ref="T19:V19"/>
    <mergeCell ref="C19:G19"/>
    <mergeCell ref="H19:J19"/>
    <mergeCell ref="K19:M19"/>
    <mergeCell ref="C15:G15"/>
    <mergeCell ref="H15:J15"/>
    <mergeCell ref="K15:M15"/>
    <mergeCell ref="N15:P15"/>
    <mergeCell ref="AC16:AE16"/>
    <mergeCell ref="Z15:AB15"/>
    <mergeCell ref="T15:V15"/>
    <mergeCell ref="T17:V17"/>
    <mergeCell ref="C17:G17"/>
    <mergeCell ref="H17:J17"/>
    <mergeCell ref="K17:M17"/>
    <mergeCell ref="N17:P17"/>
    <mergeCell ref="C16:G16"/>
    <mergeCell ref="H16:J16"/>
    <mergeCell ref="Z16:AB16"/>
    <mergeCell ref="T16:V16"/>
    <mergeCell ref="W16:Y16"/>
    <mergeCell ref="AC17:AE17"/>
    <mergeCell ref="H13:J13"/>
    <mergeCell ref="K13:M13"/>
    <mergeCell ref="N13:P13"/>
    <mergeCell ref="Q13:S13"/>
    <mergeCell ref="Q14:S14"/>
    <mergeCell ref="T14:V14"/>
    <mergeCell ref="W13:Y13"/>
    <mergeCell ref="Q15:S15"/>
    <mergeCell ref="AC18:AE18"/>
    <mergeCell ref="Q18:S18"/>
    <mergeCell ref="T18:V18"/>
    <mergeCell ref="W18:Y18"/>
    <mergeCell ref="Z18:AB18"/>
    <mergeCell ref="Q12:S12"/>
    <mergeCell ref="AF14:AH14"/>
    <mergeCell ref="AI14:AK14"/>
    <mergeCell ref="T12:V12"/>
    <mergeCell ref="W12:Y12"/>
    <mergeCell ref="AC13:AE13"/>
    <mergeCell ref="Q17:S17"/>
    <mergeCell ref="Z17:AB17"/>
    <mergeCell ref="Z12:AB12"/>
    <mergeCell ref="W17:Y17"/>
    <mergeCell ref="W15:Y15"/>
    <mergeCell ref="W14:Y14"/>
    <mergeCell ref="Z14:AB14"/>
    <mergeCell ref="W9:Y9"/>
    <mergeCell ref="W10:Y10"/>
    <mergeCell ref="K16:M16"/>
    <mergeCell ref="N12:P12"/>
    <mergeCell ref="N16:P16"/>
    <mergeCell ref="Q16:S16"/>
    <mergeCell ref="T13:V13"/>
    <mergeCell ref="AC5:AW5"/>
    <mergeCell ref="T9:V9"/>
    <mergeCell ref="AS8:AU8"/>
    <mergeCell ref="AV8:AW8"/>
    <mergeCell ref="K6:S6"/>
    <mergeCell ref="Q11:S11"/>
    <mergeCell ref="AC11:AE11"/>
    <mergeCell ref="H5:AB5"/>
    <mergeCell ref="Z7:AB8"/>
    <mergeCell ref="H11:J11"/>
    <mergeCell ref="K11:M11"/>
    <mergeCell ref="N11:P11"/>
    <mergeCell ref="N9:P9"/>
    <mergeCell ref="AC14:AE14"/>
    <mergeCell ref="AV13:AW13"/>
    <mergeCell ref="AV12:AW12"/>
    <mergeCell ref="AV16:AW16"/>
    <mergeCell ref="B2:C2"/>
    <mergeCell ref="C5:G8"/>
    <mergeCell ref="H6:J8"/>
    <mergeCell ref="K7:M8"/>
    <mergeCell ref="N7:P8"/>
    <mergeCell ref="Q7:S8"/>
    <mergeCell ref="T7:V8"/>
    <mergeCell ref="W7:Y8"/>
    <mergeCell ref="N14:P14"/>
    <mergeCell ref="Q9:S9"/>
    <mergeCell ref="T6:AB6"/>
    <mergeCell ref="C11:G11"/>
    <mergeCell ref="Z11:AB11"/>
    <mergeCell ref="W11:Y11"/>
    <mergeCell ref="C12:G12"/>
    <mergeCell ref="H12:J12"/>
    <mergeCell ref="K12:M12"/>
    <mergeCell ref="Q10:S10"/>
    <mergeCell ref="C9:G9"/>
    <mergeCell ref="H9:J9"/>
    <mergeCell ref="K9:M9"/>
    <mergeCell ref="C14:G14"/>
    <mergeCell ref="H14:J14"/>
    <mergeCell ref="K14:M14"/>
    <mergeCell ref="C10:G10"/>
    <mergeCell ref="H10:J10"/>
    <mergeCell ref="K10:M10"/>
    <mergeCell ref="N10:P10"/>
    <mergeCell ref="AN6:AR7"/>
    <mergeCell ref="AS6:AW7"/>
    <mergeCell ref="AI8:AK8"/>
    <mergeCell ref="AI18:AK18"/>
    <mergeCell ref="AL18:AM18"/>
    <mergeCell ref="AN18:AP18"/>
    <mergeCell ref="AC12:AE12"/>
    <mergeCell ref="AC10:AE10"/>
    <mergeCell ref="AN10:AP10"/>
    <mergeCell ref="AC15:AE15"/>
    <mergeCell ref="AS12:AU12"/>
    <mergeCell ref="AC6:AE8"/>
    <mergeCell ref="AF6:AH8"/>
    <mergeCell ref="AI6:AM7"/>
    <mergeCell ref="Z10:AB10"/>
    <mergeCell ref="T10:V10"/>
    <mergeCell ref="T11:V11"/>
    <mergeCell ref="AC9:AE9"/>
    <mergeCell ref="Z9:AB9"/>
    <mergeCell ref="Z13:AB13"/>
    <mergeCell ref="AF18:AH18"/>
    <mergeCell ref="AF19:AH19"/>
    <mergeCell ref="AN20:AP20"/>
    <mergeCell ref="AQ20:AR20"/>
    <mergeCell ref="AF17:AH17"/>
    <mergeCell ref="AI17:AK17"/>
    <mergeCell ref="AL17:AM17"/>
    <mergeCell ref="AF15:AH15"/>
    <mergeCell ref="AI15:AK15"/>
    <mergeCell ref="AL15:AM15"/>
    <mergeCell ref="AI20:AK20"/>
    <mergeCell ref="AL20:AM20"/>
    <mergeCell ref="AI19:AK19"/>
    <mergeCell ref="AL19:AM19"/>
    <mergeCell ref="AN19:AP19"/>
    <mergeCell ref="AQ19:AR19"/>
    <mergeCell ref="AF20:AH20"/>
    <mergeCell ref="AL10:AM10"/>
    <mergeCell ref="AS17:AU17"/>
    <mergeCell ref="AN17:AP17"/>
    <mergeCell ref="AQ17:AR17"/>
    <mergeCell ref="AF13:AH13"/>
    <mergeCell ref="AI13:AK13"/>
    <mergeCell ref="AL13:AM13"/>
    <mergeCell ref="AN13:AP13"/>
    <mergeCell ref="AS13:AU13"/>
    <mergeCell ref="AN16:AP16"/>
    <mergeCell ref="AQ16:AR16"/>
    <mergeCell ref="AS16:AU16"/>
    <mergeCell ref="AS15:AU15"/>
    <mergeCell ref="AF16:AH16"/>
    <mergeCell ref="AI16:AK16"/>
    <mergeCell ref="AL14:AM14"/>
    <mergeCell ref="AL16:AM16"/>
    <mergeCell ref="AN15:AP15"/>
    <mergeCell ref="AQ15:AR15"/>
    <mergeCell ref="AN11:AP11"/>
    <mergeCell ref="AN8:AP8"/>
    <mergeCell ref="AV9:AW9"/>
    <mergeCell ref="AQ8:AR8"/>
    <mergeCell ref="AL11:AM11"/>
    <mergeCell ref="AL8:AM8"/>
    <mergeCell ref="AS9:AU9"/>
    <mergeCell ref="AF12:AH12"/>
    <mergeCell ref="AI12:AK12"/>
    <mergeCell ref="AL12:AM12"/>
    <mergeCell ref="AN12:AP12"/>
    <mergeCell ref="AQ12:AR12"/>
    <mergeCell ref="AN9:AP9"/>
    <mergeCell ref="AQ9:AR9"/>
    <mergeCell ref="AV10:AW10"/>
    <mergeCell ref="AV11:AW11"/>
    <mergeCell ref="AF9:AH9"/>
    <mergeCell ref="AI9:AK9"/>
    <mergeCell ref="AL9:AM9"/>
    <mergeCell ref="AQ10:AR10"/>
    <mergeCell ref="AS10:AU10"/>
    <mergeCell ref="AF11:AH11"/>
    <mergeCell ref="AI11:AK11"/>
    <mergeCell ref="AF10:AH10"/>
    <mergeCell ref="AI10:AK10"/>
    <mergeCell ref="AS22:AU22"/>
    <mergeCell ref="AV22:AW22"/>
    <mergeCell ref="AV23:AW23"/>
    <mergeCell ref="AV21:AW21"/>
    <mergeCell ref="AS24:AU24"/>
    <mergeCell ref="AV24:AW24"/>
    <mergeCell ref="AV20:AW20"/>
    <mergeCell ref="AN21:AP21"/>
    <mergeCell ref="AQ21:AR21"/>
    <mergeCell ref="AN22:AP22"/>
    <mergeCell ref="AS21:AU21"/>
    <mergeCell ref="AQ24:AR24"/>
    <mergeCell ref="AN23:AP23"/>
    <mergeCell ref="AQ23:AR23"/>
    <mergeCell ref="AS23:AU23"/>
    <mergeCell ref="AN24:AP24"/>
    <mergeCell ref="AV18:AW18"/>
    <mergeCell ref="AS11:AU11"/>
    <mergeCell ref="AQ11:AR11"/>
    <mergeCell ref="AS20:AU20"/>
    <mergeCell ref="AQ18:AR18"/>
    <mergeCell ref="AV17:AW17"/>
    <mergeCell ref="AN14:AP14"/>
    <mergeCell ref="AQ14:AR14"/>
    <mergeCell ref="AS14:AU14"/>
    <mergeCell ref="AV14:AW14"/>
    <mergeCell ref="AV19:AW19"/>
    <mergeCell ref="AS18:AU18"/>
    <mergeCell ref="AV15:AW15"/>
    <mergeCell ref="AS19:AU19"/>
    <mergeCell ref="AI24:AK24"/>
    <mergeCell ref="AF23:AH23"/>
    <mergeCell ref="AC22:AE22"/>
    <mergeCell ref="AQ22:AR22"/>
    <mergeCell ref="C26:G26"/>
    <mergeCell ref="H26:J26"/>
    <mergeCell ref="K26:M26"/>
    <mergeCell ref="N26:P26"/>
    <mergeCell ref="AF25:AH25"/>
    <mergeCell ref="AI25:AK25"/>
    <mergeCell ref="AL25:AM25"/>
    <mergeCell ref="AQ25:AR25"/>
    <mergeCell ref="Q26:S26"/>
    <mergeCell ref="AI26:AK26"/>
    <mergeCell ref="AL26:AM26"/>
    <mergeCell ref="C22:G22"/>
    <mergeCell ref="H22:J22"/>
    <mergeCell ref="K22:M22"/>
    <mergeCell ref="H23:J23"/>
    <mergeCell ref="K23:M23"/>
    <mergeCell ref="N23:P23"/>
    <mergeCell ref="N22:P22"/>
    <mergeCell ref="Q22:S22"/>
    <mergeCell ref="AL24:AM24"/>
    <mergeCell ref="AN25:AP25"/>
    <mergeCell ref="AV26:AW26"/>
    <mergeCell ref="AV27:AW27"/>
    <mergeCell ref="W26:Y26"/>
    <mergeCell ref="AF26:AH26"/>
    <mergeCell ref="AQ27:AR27"/>
    <mergeCell ref="AQ26:AR26"/>
    <mergeCell ref="AS26:AU26"/>
    <mergeCell ref="AS27:AU27"/>
    <mergeCell ref="AN26:AP26"/>
    <mergeCell ref="AC26:AE26"/>
    <mergeCell ref="Z26:AB26"/>
    <mergeCell ref="AS25:AU25"/>
    <mergeCell ref="AV25:AW25"/>
    <mergeCell ref="AN28:AP28"/>
    <mergeCell ref="AQ28:AR28"/>
    <mergeCell ref="AS28:AU28"/>
    <mergeCell ref="AV28:AW28"/>
    <mergeCell ref="AC31:AE31"/>
    <mergeCell ref="AC28:AE28"/>
    <mergeCell ref="AF28:AH28"/>
    <mergeCell ref="AI28:AK28"/>
    <mergeCell ref="AL28:AM28"/>
    <mergeCell ref="AF31:AH31"/>
    <mergeCell ref="AI31:AK31"/>
    <mergeCell ref="AN29:AP29"/>
    <mergeCell ref="AQ29:AR29"/>
    <mergeCell ref="AN31:AP31"/>
    <mergeCell ref="AS31:AU31"/>
    <mergeCell ref="AV31:AW31"/>
    <mergeCell ref="AI29:AK29"/>
    <mergeCell ref="AV29:AW29"/>
    <mergeCell ref="AV30:AW30"/>
    <mergeCell ref="T27:V27"/>
    <mergeCell ref="W27:Y27"/>
    <mergeCell ref="AC27:AE27"/>
    <mergeCell ref="AF27:AH27"/>
    <mergeCell ref="AI27:AK27"/>
    <mergeCell ref="AL27:AM27"/>
    <mergeCell ref="AN27:AP27"/>
    <mergeCell ref="T26:V26"/>
    <mergeCell ref="Z27:AB27"/>
    <mergeCell ref="Z28:AB28"/>
    <mergeCell ref="AL29:AM29"/>
    <mergeCell ref="C27:G27"/>
    <mergeCell ref="H27:J27"/>
    <mergeCell ref="K27:M27"/>
    <mergeCell ref="N27:P27"/>
    <mergeCell ref="Q27:S27"/>
    <mergeCell ref="W28:Y28"/>
    <mergeCell ref="C28:G28"/>
    <mergeCell ref="H28:J28"/>
    <mergeCell ref="K28:M28"/>
    <mergeCell ref="N28:P28"/>
    <mergeCell ref="Q28:S28"/>
    <mergeCell ref="T28:V28"/>
    <mergeCell ref="C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W31:Y31"/>
    <mergeCell ref="Z31:AB31"/>
    <mergeCell ref="Q31:S31"/>
    <mergeCell ref="T31:V31"/>
    <mergeCell ref="C31:G31"/>
    <mergeCell ref="H31:J31"/>
    <mergeCell ref="K31:M31"/>
    <mergeCell ref="N31:P31"/>
    <mergeCell ref="AS29:AU29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M30"/>
    <mergeCell ref="AN30:AP30"/>
    <mergeCell ref="AQ30:AR30"/>
    <mergeCell ref="AS30:AU30"/>
  </mergeCells>
  <phoneticPr fontId="2"/>
  <pageMargins left="0.51181102362204722" right="0.51181102362204722" top="0.55118110236220474" bottom="0.55118110236220474" header="0.31496062992125984" footer="0.31496062992125984"/>
  <pageSetup paperSize="9" scale="81" firstPageNumber="31" orientation="portrait" useFirstPageNumber="1" r:id="rId1"/>
  <headerFooter>
    <oddFooter>&amp;C&amp;"HGPｺﾞｼｯｸM,ﾒﾃﾞｨｳﾑ"&amp;10
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L56"/>
  <sheetViews>
    <sheetView zoomScaleNormal="100" workbookViewId="0">
      <selection activeCell="Z10" sqref="Z10"/>
    </sheetView>
  </sheetViews>
  <sheetFormatPr defaultColWidth="2.625" defaultRowHeight="15.75" customHeight="1" outlineLevelCol="1"/>
  <cols>
    <col min="1" max="7" width="2.625" style="348"/>
    <col min="8" max="8" width="4.25" style="348" customWidth="1"/>
    <col min="9" max="11" width="2.625" style="348"/>
    <col min="12" max="14" width="3" style="348" customWidth="1"/>
    <col min="15" max="20" width="2.625" style="348"/>
    <col min="21" max="21" width="2.5" style="348" customWidth="1"/>
    <col min="22" max="26" width="2.625" style="348"/>
    <col min="27" max="34" width="2.625" style="348" hidden="1" customWidth="1" outlineLevel="1"/>
    <col min="35" max="35" width="2.625" style="352" hidden="1" customWidth="1" outlineLevel="1"/>
    <col min="36" max="36" width="2.625" style="352" collapsed="1"/>
    <col min="37" max="38" width="2.625" style="352"/>
    <col min="39" max="16384" width="2.625" style="348"/>
  </cols>
  <sheetData>
    <row r="1" spans="2:38" s="339" customFormat="1" ht="15.75" customHeight="1"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57"/>
      <c r="AJ1" s="358"/>
      <c r="AK1" s="358"/>
      <c r="AL1" s="358"/>
    </row>
    <row r="2" spans="2:38" s="342" customFormat="1" ht="15.75" customHeight="1">
      <c r="B2" s="340"/>
      <c r="C2" s="341" t="s">
        <v>917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59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</row>
    <row r="3" spans="2:38" s="342" customFormat="1" ht="15.75" customHeight="1" thickBot="1">
      <c r="B3" s="340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60" t="s">
        <v>854</v>
      </c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</row>
    <row r="4" spans="2:38" s="339" customFormat="1" ht="15.75" customHeight="1" thickTop="1">
      <c r="C4" s="508"/>
      <c r="D4" s="508"/>
      <c r="E4" s="508"/>
      <c r="F4" s="508"/>
      <c r="G4" s="508"/>
      <c r="H4" s="508"/>
      <c r="I4" s="1089" t="s">
        <v>8</v>
      </c>
      <c r="J4" s="1090"/>
      <c r="K4" s="1090"/>
      <c r="L4" s="1090"/>
      <c r="M4" s="1090"/>
      <c r="N4" s="1090"/>
      <c r="O4" s="1093" t="s">
        <v>745</v>
      </c>
      <c r="P4" s="1090"/>
      <c r="Q4" s="1090"/>
      <c r="R4" s="1090"/>
      <c r="S4" s="1090"/>
      <c r="T4" s="1090"/>
      <c r="U4" s="1065"/>
      <c r="V4" s="1066"/>
      <c r="W4" s="1066"/>
      <c r="X4" s="1066"/>
      <c r="Y4" s="1066"/>
      <c r="Z4" s="1066"/>
    </row>
    <row r="5" spans="2:38" s="339" customFormat="1" ht="15.75" customHeight="1">
      <c r="C5" s="509"/>
      <c r="D5" s="509"/>
      <c r="E5" s="509"/>
      <c r="F5" s="509"/>
      <c r="G5" s="509"/>
      <c r="H5" s="509"/>
      <c r="I5" s="1091"/>
      <c r="J5" s="1092"/>
      <c r="K5" s="1092"/>
      <c r="L5" s="1092"/>
      <c r="M5" s="1092"/>
      <c r="N5" s="1092"/>
      <c r="O5" s="1092"/>
      <c r="P5" s="1092"/>
      <c r="Q5" s="1092"/>
      <c r="R5" s="1092"/>
      <c r="S5" s="1092"/>
      <c r="T5" s="1092"/>
      <c r="U5" s="1078"/>
      <c r="V5" s="1078"/>
      <c r="W5" s="1078"/>
      <c r="X5" s="1078"/>
      <c r="Y5" s="1078"/>
      <c r="Z5" s="1078"/>
    </row>
    <row r="6" spans="2:38" s="361" customFormat="1" ht="15.75" customHeight="1">
      <c r="C6" s="362"/>
      <c r="D6" s="362"/>
      <c r="E6" s="362"/>
      <c r="F6" s="362"/>
      <c r="G6" s="362"/>
      <c r="H6" s="362"/>
      <c r="I6" s="1164" t="s">
        <v>18</v>
      </c>
      <c r="J6" s="1165"/>
      <c r="K6" s="1165"/>
      <c r="L6" s="1165"/>
      <c r="M6" s="1165"/>
      <c r="N6" s="1165"/>
      <c r="O6" s="1165" t="s">
        <v>6</v>
      </c>
      <c r="P6" s="1165"/>
      <c r="Q6" s="1165"/>
      <c r="R6" s="1165"/>
      <c r="S6" s="1165"/>
      <c r="T6" s="1165"/>
      <c r="U6" s="1103"/>
      <c r="V6" s="1103"/>
      <c r="W6" s="1103"/>
      <c r="X6" s="1103"/>
      <c r="Y6" s="1103"/>
      <c r="Z6" s="1103"/>
    </row>
    <row r="7" spans="2:38" ht="15.75" customHeight="1">
      <c r="C7" s="352" t="s">
        <v>332</v>
      </c>
      <c r="D7" s="352"/>
      <c r="E7" s="352"/>
      <c r="F7" s="352"/>
      <c r="G7" s="352"/>
      <c r="H7" s="352"/>
      <c r="I7" s="1208">
        <v>183</v>
      </c>
      <c r="J7" s="1209"/>
      <c r="K7" s="1209"/>
      <c r="L7" s="1209"/>
      <c r="M7" s="1209"/>
      <c r="N7" s="1209"/>
      <c r="O7" s="1202"/>
      <c r="P7" s="1202"/>
      <c r="Q7" s="1202"/>
      <c r="R7" s="1202"/>
      <c r="S7" s="1202"/>
      <c r="T7" s="1202"/>
      <c r="U7" s="1203"/>
      <c r="V7" s="1203"/>
      <c r="W7" s="1203"/>
      <c r="X7" s="1203"/>
      <c r="Y7" s="1203"/>
      <c r="Z7" s="1203"/>
      <c r="AI7" s="348"/>
      <c r="AJ7" s="348"/>
      <c r="AK7" s="348"/>
      <c r="AL7" s="348"/>
    </row>
    <row r="8" spans="2:38" ht="15.75" customHeight="1">
      <c r="C8" s="352" t="s">
        <v>937</v>
      </c>
      <c r="D8" s="352"/>
      <c r="E8" s="352"/>
      <c r="F8" s="352"/>
      <c r="G8" s="352"/>
      <c r="H8" s="352"/>
      <c r="I8" s="1210">
        <v>104</v>
      </c>
      <c r="J8" s="1211"/>
      <c r="K8" s="1211"/>
      <c r="L8" s="1211"/>
      <c r="M8" s="1211"/>
      <c r="N8" s="1211"/>
      <c r="O8" s="1204">
        <f>I8/I7*100</f>
        <v>56.830601092896174</v>
      </c>
      <c r="P8" s="1204"/>
      <c r="Q8" s="1204"/>
      <c r="R8" s="1204"/>
      <c r="S8" s="1204"/>
      <c r="T8" s="1204"/>
      <c r="U8" s="1205"/>
      <c r="V8" s="1205"/>
      <c r="W8" s="1205"/>
      <c r="X8" s="1205"/>
      <c r="Y8" s="1205"/>
      <c r="Z8" s="1205"/>
      <c r="AI8" s="348"/>
      <c r="AJ8" s="348"/>
      <c r="AK8" s="348"/>
      <c r="AL8" s="348"/>
    </row>
    <row r="9" spans="2:38" ht="15.75" customHeight="1" thickBot="1">
      <c r="C9" s="447"/>
      <c r="D9" s="353"/>
      <c r="E9" s="353"/>
      <c r="F9" s="353"/>
      <c r="G9" s="353"/>
      <c r="H9" s="353"/>
      <c r="I9" s="1206"/>
      <c r="J9" s="1207"/>
      <c r="K9" s="1207"/>
      <c r="L9" s="1207"/>
      <c r="M9" s="1207"/>
      <c r="N9" s="1207"/>
      <c r="O9" s="1207"/>
      <c r="P9" s="1207"/>
      <c r="Q9" s="1207"/>
      <c r="R9" s="1207"/>
      <c r="S9" s="1207"/>
      <c r="T9" s="1207"/>
      <c r="U9" s="1139"/>
      <c r="V9" s="1139"/>
      <c r="W9" s="1139"/>
      <c r="X9" s="1139"/>
      <c r="Y9" s="1139"/>
      <c r="Z9" s="1139"/>
      <c r="AI9" s="348"/>
      <c r="AJ9" s="348"/>
      <c r="AK9" s="348"/>
      <c r="AL9" s="348"/>
    </row>
    <row r="10" spans="2:38" ht="15.75" customHeight="1" thickTop="1">
      <c r="C10" s="354" t="s">
        <v>938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Z10" s="350" t="s">
        <v>855</v>
      </c>
      <c r="AI10" s="348"/>
      <c r="AJ10" s="348"/>
      <c r="AK10" s="348"/>
      <c r="AL10" s="348"/>
    </row>
    <row r="11" spans="2:38" s="339" customFormat="1" ht="15.75" customHeight="1"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57"/>
      <c r="AJ11" s="358"/>
      <c r="AK11" s="358"/>
      <c r="AL11" s="358"/>
    </row>
    <row r="12" spans="2:38" s="342" customFormat="1" ht="15.75" customHeight="1">
      <c r="B12" s="340"/>
      <c r="C12" s="1160" t="s">
        <v>1040</v>
      </c>
      <c r="D12" s="1160"/>
      <c r="E12" s="1160"/>
      <c r="F12" s="1160"/>
      <c r="G12" s="1160"/>
      <c r="H12" s="1160"/>
      <c r="I12" s="1160"/>
      <c r="J12" s="1160"/>
      <c r="K12" s="1160"/>
      <c r="L12" s="1160"/>
      <c r="M12" s="1160"/>
      <c r="N12" s="1160"/>
      <c r="O12" s="1160"/>
      <c r="P12" s="1160"/>
      <c r="Q12" s="1160"/>
      <c r="R12" s="1160"/>
      <c r="S12" s="1160"/>
      <c r="T12" s="1160"/>
      <c r="U12" s="1160"/>
      <c r="V12" s="1160"/>
      <c r="W12" s="1160"/>
      <c r="X12" s="1160"/>
      <c r="Y12" s="1160"/>
      <c r="Z12" s="1160"/>
      <c r="AA12" s="1160"/>
      <c r="AB12" s="1160"/>
      <c r="AC12" s="1160"/>
      <c r="AD12" s="1160"/>
      <c r="AE12" s="1160"/>
      <c r="AF12" s="1160"/>
      <c r="AG12" s="341"/>
      <c r="AH12" s="341"/>
      <c r="AI12" s="363"/>
      <c r="AJ12" s="358"/>
      <c r="AK12" s="358"/>
      <c r="AL12" s="358"/>
    </row>
    <row r="13" spans="2:38" s="342" customFormat="1" ht="15.75" customHeight="1" thickBot="1">
      <c r="B13" s="340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5"/>
      <c r="AG13" s="341"/>
      <c r="AH13" s="341"/>
      <c r="AI13" s="363"/>
      <c r="AJ13" s="358"/>
      <c r="AK13" s="358"/>
      <c r="AL13" s="360" t="s">
        <v>873</v>
      </c>
    </row>
    <row r="14" spans="2:38" ht="15.75" customHeight="1" thickTop="1">
      <c r="C14" s="1066" t="s">
        <v>293</v>
      </c>
      <c r="D14" s="1066"/>
      <c r="E14" s="1066"/>
      <c r="F14" s="1066"/>
      <c r="G14" s="1066"/>
      <c r="H14" s="1161"/>
      <c r="I14" s="1171" t="s">
        <v>317</v>
      </c>
      <c r="J14" s="1172"/>
      <c r="K14" s="1172"/>
      <c r="L14" s="1172"/>
      <c r="M14" s="1172"/>
      <c r="N14" s="1172"/>
      <c r="O14" s="1172"/>
      <c r="P14" s="1172"/>
      <c r="Q14" s="1172"/>
      <c r="R14" s="1172"/>
      <c r="S14" s="1172"/>
      <c r="T14" s="1172"/>
      <c r="U14" s="1172"/>
      <c r="V14" s="1172"/>
      <c r="W14" s="1172"/>
      <c r="X14" s="1171" t="s">
        <v>321</v>
      </c>
      <c r="Y14" s="1172"/>
      <c r="Z14" s="1172"/>
      <c r="AA14" s="1172"/>
      <c r="AB14" s="1172"/>
      <c r="AC14" s="1172"/>
      <c r="AD14" s="1172"/>
      <c r="AE14" s="1172"/>
      <c r="AF14" s="1172"/>
      <c r="AG14" s="1172"/>
      <c r="AH14" s="1172"/>
      <c r="AI14" s="1172"/>
      <c r="AJ14" s="1172"/>
      <c r="AK14" s="1172"/>
      <c r="AL14" s="1172"/>
    </row>
    <row r="15" spans="2:38" ht="29.25" customHeight="1">
      <c r="C15" s="1078"/>
      <c r="D15" s="1078"/>
      <c r="E15" s="1078"/>
      <c r="F15" s="1078"/>
      <c r="G15" s="1078"/>
      <c r="H15" s="1162"/>
      <c r="I15" s="1167" t="s">
        <v>313</v>
      </c>
      <c r="J15" s="1168"/>
      <c r="K15" s="1168"/>
      <c r="L15" s="1169" t="s">
        <v>320</v>
      </c>
      <c r="M15" s="1169"/>
      <c r="N15" s="1169"/>
      <c r="O15" s="1168" t="s">
        <v>314</v>
      </c>
      <c r="P15" s="1168"/>
      <c r="Q15" s="1168"/>
      <c r="R15" s="1168" t="s">
        <v>315</v>
      </c>
      <c r="S15" s="1168"/>
      <c r="T15" s="1168"/>
      <c r="U15" s="1168" t="s">
        <v>316</v>
      </c>
      <c r="V15" s="1168"/>
      <c r="W15" s="1170"/>
      <c r="X15" s="1167" t="s">
        <v>313</v>
      </c>
      <c r="Y15" s="1168"/>
      <c r="Z15" s="1168"/>
      <c r="AA15" s="1169" t="s">
        <v>320</v>
      </c>
      <c r="AB15" s="1169"/>
      <c r="AC15" s="1169"/>
      <c r="AD15" s="1168" t="s">
        <v>314</v>
      </c>
      <c r="AE15" s="1168"/>
      <c r="AF15" s="1168"/>
      <c r="AG15" s="1168" t="s">
        <v>315</v>
      </c>
      <c r="AH15" s="1168"/>
      <c r="AI15" s="1168"/>
      <c r="AJ15" s="1168" t="s">
        <v>316</v>
      </c>
      <c r="AK15" s="1168"/>
      <c r="AL15" s="1180"/>
    </row>
    <row r="16" spans="2:38" s="366" customFormat="1" ht="15.75" customHeight="1">
      <c r="C16" s="1095"/>
      <c r="D16" s="1095"/>
      <c r="E16" s="1095"/>
      <c r="F16" s="1095"/>
      <c r="G16" s="1095"/>
      <c r="H16" s="1163"/>
      <c r="I16" s="1164" t="s">
        <v>357</v>
      </c>
      <c r="J16" s="1165"/>
      <c r="K16" s="1165"/>
      <c r="L16" s="1165" t="s">
        <v>357</v>
      </c>
      <c r="M16" s="1165"/>
      <c r="N16" s="1165"/>
      <c r="O16" s="1165" t="s">
        <v>357</v>
      </c>
      <c r="P16" s="1165"/>
      <c r="Q16" s="1165"/>
      <c r="R16" s="1165" t="s">
        <v>357</v>
      </c>
      <c r="S16" s="1165"/>
      <c r="T16" s="1165"/>
      <c r="U16" s="1165" t="s">
        <v>357</v>
      </c>
      <c r="V16" s="1165"/>
      <c r="W16" s="1166"/>
      <c r="X16" s="1164" t="s">
        <v>358</v>
      </c>
      <c r="Y16" s="1165"/>
      <c r="Z16" s="1165"/>
      <c r="AA16" s="1165"/>
      <c r="AB16" s="1165"/>
      <c r="AC16" s="1165"/>
      <c r="AD16" s="1165"/>
      <c r="AE16" s="1165"/>
      <c r="AF16" s="1165"/>
      <c r="AG16" s="1165"/>
      <c r="AH16" s="1165"/>
      <c r="AI16" s="1165"/>
      <c r="AJ16" s="1165" t="s">
        <v>358</v>
      </c>
      <c r="AK16" s="1165"/>
      <c r="AL16" s="1102"/>
    </row>
    <row r="17" spans="3:38" ht="15.75" customHeight="1">
      <c r="C17" s="1154" t="s">
        <v>114</v>
      </c>
      <c r="D17" s="1154"/>
      <c r="E17" s="1154"/>
      <c r="F17" s="1154"/>
      <c r="G17" s="1154"/>
      <c r="H17" s="1155"/>
      <c r="I17" s="1185">
        <v>105500</v>
      </c>
      <c r="J17" s="1175"/>
      <c r="K17" s="1175"/>
      <c r="L17" s="1175" t="s">
        <v>787</v>
      </c>
      <c r="M17" s="1175"/>
      <c r="N17" s="1175"/>
      <c r="O17" s="1175" t="s">
        <v>787</v>
      </c>
      <c r="P17" s="1175"/>
      <c r="Q17" s="1175"/>
      <c r="R17" s="1175" t="s">
        <v>787</v>
      </c>
      <c r="S17" s="1175"/>
      <c r="T17" s="1175"/>
      <c r="U17" s="1175">
        <v>105500</v>
      </c>
      <c r="V17" s="1175"/>
      <c r="W17" s="1176"/>
      <c r="X17" s="1173">
        <v>-0.8</v>
      </c>
      <c r="Y17" s="1174"/>
      <c r="Z17" s="1174"/>
      <c r="AA17" s="1174"/>
      <c r="AB17" s="1174"/>
      <c r="AC17" s="1174"/>
      <c r="AD17" s="1174"/>
      <c r="AE17" s="1174"/>
      <c r="AF17" s="1174"/>
      <c r="AG17" s="1174"/>
      <c r="AH17" s="1174"/>
      <c r="AI17" s="1174"/>
      <c r="AJ17" s="1174">
        <v>-0.8</v>
      </c>
      <c r="AK17" s="1174"/>
      <c r="AL17" s="1201"/>
    </row>
    <row r="18" spans="3:38" ht="15.75" customHeight="1">
      <c r="C18" s="1152" t="s">
        <v>149</v>
      </c>
      <c r="D18" s="1152"/>
      <c r="E18" s="1152"/>
      <c r="F18" s="1152"/>
      <c r="G18" s="1152"/>
      <c r="H18" s="1153"/>
      <c r="I18" s="1124">
        <v>121500</v>
      </c>
      <c r="J18" s="1125"/>
      <c r="K18" s="1125"/>
      <c r="L18" s="1125">
        <v>19300</v>
      </c>
      <c r="M18" s="1125"/>
      <c r="N18" s="1125"/>
      <c r="O18" s="1125">
        <v>585900</v>
      </c>
      <c r="P18" s="1125"/>
      <c r="Q18" s="1125"/>
      <c r="R18" s="1125">
        <v>67500</v>
      </c>
      <c r="S18" s="1125"/>
      <c r="T18" s="1125"/>
      <c r="U18" s="1125">
        <v>235700</v>
      </c>
      <c r="V18" s="1125"/>
      <c r="W18" s="1177"/>
      <c r="X18" s="1178">
        <v>0.5</v>
      </c>
      <c r="Y18" s="1179"/>
      <c r="Z18" s="1179"/>
      <c r="AA18" s="1179">
        <v>-0.6</v>
      </c>
      <c r="AB18" s="1179"/>
      <c r="AC18" s="1179"/>
      <c r="AD18" s="1179">
        <v>-0.8</v>
      </c>
      <c r="AE18" s="1179"/>
      <c r="AF18" s="1179"/>
      <c r="AG18" s="1179">
        <v>0.8</v>
      </c>
      <c r="AH18" s="1179"/>
      <c r="AI18" s="1179"/>
      <c r="AJ18" s="1179">
        <v>0.6</v>
      </c>
      <c r="AK18" s="1179"/>
      <c r="AL18" s="1200"/>
    </row>
    <row r="19" spans="3:38" ht="15.75" customHeight="1">
      <c r="C19" s="1152" t="s">
        <v>150</v>
      </c>
      <c r="D19" s="1152"/>
      <c r="E19" s="1152"/>
      <c r="F19" s="1152"/>
      <c r="G19" s="1152"/>
      <c r="H19" s="1153"/>
      <c r="I19" s="1124">
        <v>192700</v>
      </c>
      <c r="J19" s="1125"/>
      <c r="K19" s="1125"/>
      <c r="L19" s="1125">
        <v>72300</v>
      </c>
      <c r="M19" s="1125"/>
      <c r="N19" s="1125"/>
      <c r="O19" s="1125">
        <v>547400</v>
      </c>
      <c r="P19" s="1125"/>
      <c r="Q19" s="1125"/>
      <c r="R19" s="1125">
        <v>129700</v>
      </c>
      <c r="S19" s="1125"/>
      <c r="T19" s="1125"/>
      <c r="U19" s="1125">
        <v>261800</v>
      </c>
      <c r="V19" s="1125"/>
      <c r="W19" s="1177"/>
      <c r="X19" s="1178">
        <v>0.2</v>
      </c>
      <c r="Y19" s="1179"/>
      <c r="Z19" s="1179"/>
      <c r="AA19" s="1179">
        <v>0</v>
      </c>
      <c r="AB19" s="1179"/>
      <c r="AC19" s="1179"/>
      <c r="AD19" s="1179">
        <v>0.1</v>
      </c>
      <c r="AE19" s="1179"/>
      <c r="AF19" s="1179"/>
      <c r="AG19" s="1179">
        <v>1.8</v>
      </c>
      <c r="AH19" s="1179"/>
      <c r="AI19" s="1179"/>
      <c r="AJ19" s="1179">
        <v>0.5</v>
      </c>
      <c r="AK19" s="1179"/>
      <c r="AL19" s="1200"/>
    </row>
    <row r="20" spans="3:38" ht="15.75" customHeight="1">
      <c r="C20" s="1152"/>
      <c r="D20" s="1152"/>
      <c r="E20" s="1152"/>
      <c r="F20" s="1152"/>
      <c r="G20" s="1152"/>
      <c r="H20" s="1153"/>
      <c r="I20" s="1124"/>
      <c r="J20" s="1125"/>
      <c r="K20" s="1125"/>
      <c r="L20" s="1125"/>
      <c r="M20" s="1125"/>
      <c r="N20" s="1125"/>
      <c r="O20" s="1125"/>
      <c r="P20" s="1125"/>
      <c r="Q20" s="1125"/>
      <c r="R20" s="1125"/>
      <c r="S20" s="1125"/>
      <c r="T20" s="1125"/>
      <c r="U20" s="1125"/>
      <c r="V20" s="1125"/>
      <c r="W20" s="1177"/>
      <c r="X20" s="1178"/>
      <c r="Y20" s="1179"/>
      <c r="Z20" s="1179"/>
      <c r="AA20" s="1179"/>
      <c r="AB20" s="1179"/>
      <c r="AC20" s="1179"/>
      <c r="AD20" s="1179"/>
      <c r="AE20" s="1179"/>
      <c r="AF20" s="1179"/>
      <c r="AG20" s="1179"/>
      <c r="AH20" s="1179"/>
      <c r="AI20" s="1179"/>
      <c r="AJ20" s="1179"/>
      <c r="AK20" s="1179"/>
      <c r="AL20" s="1200"/>
    </row>
    <row r="21" spans="3:38" ht="15.75" customHeight="1">
      <c r="C21" s="1152" t="s">
        <v>992</v>
      </c>
      <c r="D21" s="1152"/>
      <c r="E21" s="1152"/>
      <c r="F21" s="1152"/>
      <c r="G21" s="1152"/>
      <c r="H21" s="1153"/>
      <c r="I21" s="1124"/>
      <c r="J21" s="1125"/>
      <c r="K21" s="1125"/>
      <c r="L21" s="1125"/>
      <c r="M21" s="1125"/>
      <c r="N21" s="1125"/>
      <c r="O21" s="1125"/>
      <c r="P21" s="1125"/>
      <c r="Q21" s="1125"/>
      <c r="R21" s="1125"/>
      <c r="S21" s="1125"/>
      <c r="T21" s="1125"/>
      <c r="U21" s="1125"/>
      <c r="V21" s="1125"/>
      <c r="W21" s="1177"/>
      <c r="X21" s="1178"/>
      <c r="Y21" s="1179"/>
      <c r="Z21" s="1179"/>
      <c r="AA21" s="1179"/>
      <c r="AB21" s="1179"/>
      <c r="AC21" s="1179"/>
      <c r="AD21" s="1179"/>
      <c r="AE21" s="1179"/>
      <c r="AF21" s="1179"/>
      <c r="AG21" s="1179"/>
      <c r="AH21" s="1179"/>
      <c r="AI21" s="1179"/>
      <c r="AJ21" s="1179"/>
      <c r="AK21" s="1179"/>
      <c r="AL21" s="1200"/>
    </row>
    <row r="22" spans="3:38" ht="15.75" customHeight="1">
      <c r="C22" s="485"/>
      <c r="D22" s="1152" t="s">
        <v>104</v>
      </c>
      <c r="E22" s="1152"/>
      <c r="F22" s="1152"/>
      <c r="G22" s="1152"/>
      <c r="H22" s="1153"/>
      <c r="I22" s="1124">
        <v>99600</v>
      </c>
      <c r="J22" s="1125"/>
      <c r="K22" s="1125"/>
      <c r="L22" s="1125" t="s">
        <v>787</v>
      </c>
      <c r="M22" s="1125"/>
      <c r="N22" s="1125"/>
      <c r="O22" s="1125">
        <v>215700</v>
      </c>
      <c r="P22" s="1125"/>
      <c r="Q22" s="1125"/>
      <c r="R22" s="1125">
        <v>61800</v>
      </c>
      <c r="S22" s="1125"/>
      <c r="T22" s="1125"/>
      <c r="U22" s="1125">
        <v>129200</v>
      </c>
      <c r="V22" s="1125"/>
      <c r="W22" s="1177"/>
      <c r="X22" s="1178">
        <v>-1.4</v>
      </c>
      <c r="Y22" s="1179"/>
      <c r="Z22" s="1179"/>
      <c r="AA22" s="1179" t="s">
        <v>787</v>
      </c>
      <c r="AB22" s="1179"/>
      <c r="AC22" s="1179"/>
      <c r="AD22" s="1179">
        <v>-0.9</v>
      </c>
      <c r="AE22" s="1179"/>
      <c r="AF22" s="1179"/>
      <c r="AG22" s="1179">
        <v>0.7</v>
      </c>
      <c r="AH22" s="1179"/>
      <c r="AI22" s="1179"/>
      <c r="AJ22" s="1179">
        <v>-1.1000000000000001</v>
      </c>
      <c r="AK22" s="1179"/>
      <c r="AL22" s="1200"/>
    </row>
    <row r="23" spans="3:38" ht="15.75" customHeight="1">
      <c r="C23" s="485"/>
      <c r="D23" s="1152" t="s">
        <v>106</v>
      </c>
      <c r="E23" s="1152"/>
      <c r="F23" s="1152"/>
      <c r="G23" s="1152"/>
      <c r="H23" s="1153"/>
      <c r="I23" s="1124">
        <v>60100</v>
      </c>
      <c r="J23" s="1125"/>
      <c r="K23" s="1125"/>
      <c r="L23" s="1125" t="s">
        <v>787</v>
      </c>
      <c r="M23" s="1125"/>
      <c r="N23" s="1125"/>
      <c r="O23" s="1125" t="s">
        <v>833</v>
      </c>
      <c r="P23" s="1125"/>
      <c r="Q23" s="1125"/>
      <c r="R23" s="1148">
        <v>54000</v>
      </c>
      <c r="S23" s="1182"/>
      <c r="T23" s="1183"/>
      <c r="U23" s="1148">
        <v>59600</v>
      </c>
      <c r="V23" s="1182"/>
      <c r="W23" s="1184"/>
      <c r="X23" s="1178">
        <v>-2.4</v>
      </c>
      <c r="Y23" s="1179"/>
      <c r="Z23" s="1179"/>
      <c r="AA23" s="1179" t="s">
        <v>787</v>
      </c>
      <c r="AB23" s="1179"/>
      <c r="AC23" s="1179"/>
      <c r="AD23" s="1179" t="s">
        <v>787</v>
      </c>
      <c r="AE23" s="1179"/>
      <c r="AF23" s="1179"/>
      <c r="AG23" s="1179">
        <v>0</v>
      </c>
      <c r="AH23" s="1179"/>
      <c r="AI23" s="1179"/>
      <c r="AJ23" s="1179">
        <v>-2.1</v>
      </c>
      <c r="AK23" s="1179"/>
      <c r="AL23" s="1200"/>
    </row>
    <row r="24" spans="3:38" ht="15.75" customHeight="1">
      <c r="C24" s="485"/>
      <c r="D24" s="1152" t="s">
        <v>318</v>
      </c>
      <c r="E24" s="1152"/>
      <c r="F24" s="1152"/>
      <c r="G24" s="1152"/>
      <c r="H24" s="1153"/>
      <c r="I24" s="1124">
        <v>46600</v>
      </c>
      <c r="J24" s="1125"/>
      <c r="K24" s="1125"/>
      <c r="L24" s="1125" t="s">
        <v>787</v>
      </c>
      <c r="M24" s="1125"/>
      <c r="N24" s="1125"/>
      <c r="O24" s="1125" t="s">
        <v>787</v>
      </c>
      <c r="P24" s="1125"/>
      <c r="Q24" s="1125"/>
      <c r="R24" s="1181" t="s">
        <v>833</v>
      </c>
      <c r="S24" s="1125"/>
      <c r="T24" s="1125"/>
      <c r="U24" s="1125">
        <v>46600</v>
      </c>
      <c r="V24" s="1125"/>
      <c r="W24" s="1177"/>
      <c r="X24" s="1178">
        <v>-1.3</v>
      </c>
      <c r="Y24" s="1179"/>
      <c r="Z24" s="1179"/>
      <c r="AA24" s="1179" t="s">
        <v>787</v>
      </c>
      <c r="AB24" s="1179"/>
      <c r="AC24" s="1179"/>
      <c r="AD24" s="1179" t="s">
        <v>787</v>
      </c>
      <c r="AE24" s="1179"/>
      <c r="AF24" s="1179"/>
      <c r="AG24" s="1179" t="s">
        <v>787</v>
      </c>
      <c r="AH24" s="1179"/>
      <c r="AI24" s="1179"/>
      <c r="AJ24" s="1179">
        <v>-1.3</v>
      </c>
      <c r="AK24" s="1179"/>
      <c r="AL24" s="1200"/>
    </row>
    <row r="25" spans="3:38" ht="15.75" customHeight="1">
      <c r="C25" s="485"/>
      <c r="D25" s="1152" t="s">
        <v>110</v>
      </c>
      <c r="E25" s="1152"/>
      <c r="F25" s="1152"/>
      <c r="G25" s="1152"/>
      <c r="H25" s="1153"/>
      <c r="I25" s="1124">
        <v>62300</v>
      </c>
      <c r="J25" s="1125"/>
      <c r="K25" s="1125"/>
      <c r="L25" s="1125" t="s">
        <v>787</v>
      </c>
      <c r="M25" s="1125"/>
      <c r="N25" s="1125"/>
      <c r="O25" s="1125" t="s">
        <v>833</v>
      </c>
      <c r="P25" s="1125"/>
      <c r="Q25" s="1125"/>
      <c r="R25" s="1125" t="s">
        <v>787</v>
      </c>
      <c r="S25" s="1125"/>
      <c r="T25" s="1125"/>
      <c r="U25" s="1125">
        <v>62300</v>
      </c>
      <c r="V25" s="1125"/>
      <c r="W25" s="1177"/>
      <c r="X25" s="1178">
        <v>-2.2999999999999998</v>
      </c>
      <c r="Y25" s="1179"/>
      <c r="Z25" s="1179"/>
      <c r="AA25" s="1179" t="s">
        <v>787</v>
      </c>
      <c r="AB25" s="1179"/>
      <c r="AC25" s="1179"/>
      <c r="AD25" s="1179" t="s">
        <v>787</v>
      </c>
      <c r="AE25" s="1179"/>
      <c r="AF25" s="1179"/>
      <c r="AG25" s="1179" t="s">
        <v>787</v>
      </c>
      <c r="AH25" s="1179"/>
      <c r="AI25" s="1179"/>
      <c r="AJ25" s="1179">
        <v>-2.2999999999999998</v>
      </c>
      <c r="AK25" s="1179"/>
      <c r="AL25" s="1200"/>
    </row>
    <row r="26" spans="3:38" ht="15.75" customHeight="1">
      <c r="C26" s="485"/>
      <c r="D26" s="1152" t="s">
        <v>319</v>
      </c>
      <c r="E26" s="1152"/>
      <c r="F26" s="1152"/>
      <c r="G26" s="1152"/>
      <c r="H26" s="1153"/>
      <c r="I26" s="1124">
        <v>90400</v>
      </c>
      <c r="J26" s="1125"/>
      <c r="K26" s="1125"/>
      <c r="L26" s="1125" t="s">
        <v>787</v>
      </c>
      <c r="M26" s="1125"/>
      <c r="N26" s="1125"/>
      <c r="O26" s="1125">
        <v>141000</v>
      </c>
      <c r="P26" s="1125"/>
      <c r="Q26" s="1125"/>
      <c r="R26" s="1125" t="s">
        <v>787</v>
      </c>
      <c r="S26" s="1125"/>
      <c r="T26" s="1125"/>
      <c r="U26" s="1125">
        <v>100500</v>
      </c>
      <c r="V26" s="1125"/>
      <c r="W26" s="1177"/>
      <c r="X26" s="1178">
        <v>-1.1000000000000001</v>
      </c>
      <c r="Y26" s="1179"/>
      <c r="Z26" s="1179"/>
      <c r="AA26" s="1179" t="s">
        <v>787</v>
      </c>
      <c r="AB26" s="1179"/>
      <c r="AC26" s="1179"/>
      <c r="AD26" s="1179">
        <v>-1.4</v>
      </c>
      <c r="AE26" s="1179"/>
      <c r="AF26" s="1179"/>
      <c r="AG26" s="1179" t="s">
        <v>787</v>
      </c>
      <c r="AH26" s="1179"/>
      <c r="AI26" s="1179"/>
      <c r="AJ26" s="1179">
        <v>-1.2</v>
      </c>
      <c r="AK26" s="1179"/>
      <c r="AL26" s="1200"/>
    </row>
    <row r="27" spans="3:38" ht="15.75" customHeight="1">
      <c r="C27" s="485"/>
      <c r="D27" s="1152" t="s">
        <v>116</v>
      </c>
      <c r="E27" s="1152"/>
      <c r="F27" s="1152"/>
      <c r="G27" s="1152"/>
      <c r="H27" s="1153"/>
      <c r="I27" s="1124">
        <v>35900</v>
      </c>
      <c r="J27" s="1125"/>
      <c r="K27" s="1125"/>
      <c r="L27" s="1125" t="s">
        <v>787</v>
      </c>
      <c r="M27" s="1125"/>
      <c r="N27" s="1125"/>
      <c r="O27" s="1125">
        <v>50500</v>
      </c>
      <c r="P27" s="1125"/>
      <c r="Q27" s="1125"/>
      <c r="R27" s="1125" t="s">
        <v>787</v>
      </c>
      <c r="S27" s="1125"/>
      <c r="T27" s="1125"/>
      <c r="U27" s="1125">
        <v>40800</v>
      </c>
      <c r="V27" s="1125"/>
      <c r="W27" s="1177"/>
      <c r="X27" s="1178">
        <v>-1.7</v>
      </c>
      <c r="Y27" s="1179"/>
      <c r="Z27" s="1179"/>
      <c r="AA27" s="1179" t="s">
        <v>787</v>
      </c>
      <c r="AB27" s="1179"/>
      <c r="AC27" s="1179"/>
      <c r="AD27" s="1179" t="s">
        <v>787</v>
      </c>
      <c r="AE27" s="1179"/>
      <c r="AF27" s="1179"/>
      <c r="AG27" s="1179" t="s">
        <v>787</v>
      </c>
      <c r="AH27" s="1179"/>
      <c r="AI27" s="1179"/>
      <c r="AJ27" s="1179">
        <v>-1.5</v>
      </c>
      <c r="AK27" s="1179"/>
      <c r="AL27" s="1200"/>
    </row>
    <row r="28" spans="3:38" ht="15.75" customHeight="1">
      <c r="C28" s="485"/>
      <c r="D28" s="1154" t="s">
        <v>391</v>
      </c>
      <c r="E28" s="1154"/>
      <c r="F28" s="1154"/>
      <c r="G28" s="1154"/>
      <c r="H28" s="1155"/>
      <c r="I28" s="1185">
        <v>105500</v>
      </c>
      <c r="J28" s="1175"/>
      <c r="K28" s="1175"/>
      <c r="L28" s="1175" t="s">
        <v>787</v>
      </c>
      <c r="M28" s="1175"/>
      <c r="N28" s="1175"/>
      <c r="O28" s="1175" t="s">
        <v>787</v>
      </c>
      <c r="P28" s="1175"/>
      <c r="Q28" s="1175"/>
      <c r="R28" s="1175" t="s">
        <v>787</v>
      </c>
      <c r="S28" s="1175"/>
      <c r="T28" s="1175"/>
      <c r="U28" s="1175">
        <v>105500</v>
      </c>
      <c r="V28" s="1175"/>
      <c r="W28" s="1176"/>
      <c r="X28" s="1173">
        <v>-0.8</v>
      </c>
      <c r="Y28" s="1174"/>
      <c r="Z28" s="1174"/>
      <c r="AA28" s="1174" t="s">
        <v>787</v>
      </c>
      <c r="AB28" s="1174"/>
      <c r="AC28" s="1174"/>
      <c r="AD28" s="1174" t="s">
        <v>787</v>
      </c>
      <c r="AE28" s="1174"/>
      <c r="AF28" s="1174"/>
      <c r="AG28" s="1174" t="s">
        <v>787</v>
      </c>
      <c r="AH28" s="1174"/>
      <c r="AI28" s="1174"/>
      <c r="AJ28" s="1174">
        <v>-0.8</v>
      </c>
      <c r="AK28" s="1174"/>
      <c r="AL28" s="1201"/>
    </row>
    <row r="29" spans="3:38" ht="15.75" customHeight="1">
      <c r="C29" s="485"/>
      <c r="D29" s="1152" t="s">
        <v>118</v>
      </c>
      <c r="E29" s="1152"/>
      <c r="F29" s="1152"/>
      <c r="G29" s="1152"/>
      <c r="H29" s="1153"/>
      <c r="I29" s="1124">
        <v>26600</v>
      </c>
      <c r="J29" s="1125"/>
      <c r="K29" s="1125"/>
      <c r="L29" s="1125" t="s">
        <v>787</v>
      </c>
      <c r="M29" s="1125"/>
      <c r="N29" s="1125"/>
      <c r="O29" s="1125">
        <v>100000</v>
      </c>
      <c r="P29" s="1125"/>
      <c r="Q29" s="1125"/>
      <c r="R29" s="1125" t="s">
        <v>787</v>
      </c>
      <c r="S29" s="1125"/>
      <c r="T29" s="1125"/>
      <c r="U29" s="1125">
        <v>51100</v>
      </c>
      <c r="V29" s="1125"/>
      <c r="W29" s="1177"/>
      <c r="X29" s="1178">
        <v>-1.4</v>
      </c>
      <c r="Y29" s="1179"/>
      <c r="Z29" s="1179"/>
      <c r="AA29" s="1179" t="s">
        <v>787</v>
      </c>
      <c r="AB29" s="1179"/>
      <c r="AC29" s="1179"/>
      <c r="AD29" s="1179">
        <v>-1</v>
      </c>
      <c r="AE29" s="1179"/>
      <c r="AF29" s="1179"/>
      <c r="AG29" s="1179" t="s">
        <v>787</v>
      </c>
      <c r="AH29" s="1179"/>
      <c r="AI29" s="1179"/>
      <c r="AJ29" s="1179">
        <v>-1.3</v>
      </c>
      <c r="AK29" s="1179"/>
      <c r="AL29" s="1200"/>
    </row>
    <row r="30" spans="3:38" ht="15.75" customHeight="1">
      <c r="C30" s="485"/>
      <c r="D30" s="1152" t="s">
        <v>120</v>
      </c>
      <c r="E30" s="1152"/>
      <c r="F30" s="1152"/>
      <c r="G30" s="1152"/>
      <c r="H30" s="1153"/>
      <c r="I30" s="1124">
        <v>50400</v>
      </c>
      <c r="J30" s="1125"/>
      <c r="K30" s="1125"/>
      <c r="L30" s="1125" t="s">
        <v>787</v>
      </c>
      <c r="M30" s="1125"/>
      <c r="N30" s="1125"/>
      <c r="O30" s="1125">
        <v>59000</v>
      </c>
      <c r="P30" s="1125"/>
      <c r="Q30" s="1125"/>
      <c r="R30" s="1125" t="s">
        <v>787</v>
      </c>
      <c r="S30" s="1125"/>
      <c r="T30" s="1125"/>
      <c r="U30" s="1125">
        <v>53300</v>
      </c>
      <c r="V30" s="1125"/>
      <c r="W30" s="1177"/>
      <c r="X30" s="1178">
        <v>-2</v>
      </c>
      <c r="Y30" s="1179"/>
      <c r="Z30" s="1179"/>
      <c r="AA30" s="1179" t="s">
        <v>787</v>
      </c>
      <c r="AB30" s="1179"/>
      <c r="AC30" s="1179"/>
      <c r="AD30" s="1179">
        <v>-3.2</v>
      </c>
      <c r="AE30" s="1179"/>
      <c r="AF30" s="1179"/>
      <c r="AG30" s="1179" t="s">
        <v>787</v>
      </c>
      <c r="AH30" s="1179"/>
      <c r="AI30" s="1179"/>
      <c r="AJ30" s="1179">
        <v>-1.9</v>
      </c>
      <c r="AK30" s="1179"/>
      <c r="AL30" s="1200"/>
    </row>
    <row r="31" spans="3:38" ht="15.75" customHeight="1" thickBot="1">
      <c r="C31" s="455"/>
      <c r="D31" s="1186" t="s">
        <v>122</v>
      </c>
      <c r="E31" s="1186"/>
      <c r="F31" s="1186"/>
      <c r="G31" s="1186"/>
      <c r="H31" s="1187"/>
      <c r="I31" s="1190">
        <v>69000</v>
      </c>
      <c r="J31" s="1191"/>
      <c r="K31" s="1191"/>
      <c r="L31" s="1191" t="s">
        <v>787</v>
      </c>
      <c r="M31" s="1191"/>
      <c r="N31" s="1191"/>
      <c r="O31" s="1191">
        <v>81600</v>
      </c>
      <c r="P31" s="1191"/>
      <c r="Q31" s="1191"/>
      <c r="R31" s="1191" t="s">
        <v>787</v>
      </c>
      <c r="S31" s="1191"/>
      <c r="T31" s="1191"/>
      <c r="U31" s="1191">
        <v>75300</v>
      </c>
      <c r="V31" s="1191"/>
      <c r="W31" s="1198"/>
      <c r="X31" s="1193">
        <v>-1.3</v>
      </c>
      <c r="Y31" s="1194"/>
      <c r="Z31" s="1194"/>
      <c r="AA31" s="1194" t="s">
        <v>787</v>
      </c>
      <c r="AB31" s="1194"/>
      <c r="AC31" s="1194"/>
      <c r="AD31" s="1194">
        <v>-2.2000000000000002</v>
      </c>
      <c r="AE31" s="1194"/>
      <c r="AF31" s="1194"/>
      <c r="AG31" s="1194" t="s">
        <v>787</v>
      </c>
      <c r="AH31" s="1194"/>
      <c r="AI31" s="1194"/>
      <c r="AJ31" s="1194">
        <v>-1.7</v>
      </c>
      <c r="AK31" s="1194"/>
      <c r="AL31" s="1199"/>
    </row>
    <row r="32" spans="3:38" ht="15.75" customHeight="1" thickTop="1">
      <c r="X32" s="367"/>
      <c r="Y32" s="367"/>
      <c r="Z32" s="367"/>
      <c r="AA32" s="367"/>
      <c r="AB32" s="367"/>
      <c r="AC32" s="367"/>
      <c r="AD32" s="367"/>
      <c r="AE32" s="367"/>
      <c r="AF32" s="360"/>
      <c r="AG32" s="367"/>
      <c r="AH32" s="367"/>
      <c r="AI32" s="368"/>
      <c r="AJ32" s="368"/>
      <c r="AK32" s="368"/>
      <c r="AL32" s="360" t="s">
        <v>322</v>
      </c>
    </row>
    <row r="33" spans="2:38" ht="15.75" customHeight="1">
      <c r="X33" s="367"/>
      <c r="Y33" s="367"/>
      <c r="Z33" s="367"/>
      <c r="AA33" s="367"/>
      <c r="AB33" s="367"/>
      <c r="AC33" s="367"/>
      <c r="AD33" s="367"/>
      <c r="AE33" s="367"/>
      <c r="AF33" s="360"/>
      <c r="AG33" s="367"/>
      <c r="AH33" s="367"/>
      <c r="AI33" s="368"/>
      <c r="AJ33" s="368"/>
      <c r="AK33" s="368"/>
      <c r="AL33" s="368"/>
    </row>
    <row r="34" spans="2:38" s="342" customFormat="1" ht="15.75" customHeight="1">
      <c r="B34" s="340"/>
      <c r="C34" s="1160" t="s">
        <v>397</v>
      </c>
      <c r="D34" s="1160"/>
      <c r="E34" s="1160"/>
      <c r="F34" s="1160"/>
      <c r="G34" s="1160"/>
      <c r="H34" s="1160"/>
      <c r="I34" s="1160"/>
      <c r="J34" s="1160"/>
      <c r="K34" s="1160"/>
      <c r="L34" s="1160"/>
      <c r="M34" s="1160"/>
      <c r="N34" s="1160"/>
      <c r="O34" s="1160"/>
      <c r="P34" s="1160"/>
      <c r="Q34" s="1160"/>
      <c r="R34" s="1160"/>
      <c r="S34" s="1160"/>
      <c r="T34" s="1160"/>
      <c r="U34" s="1160"/>
      <c r="V34" s="1160"/>
      <c r="W34" s="1160"/>
      <c r="X34" s="1160"/>
      <c r="Y34" s="1160"/>
      <c r="Z34" s="1160"/>
      <c r="AA34" s="1160"/>
      <c r="AB34" s="1160"/>
      <c r="AC34" s="1160"/>
      <c r="AD34" s="1160"/>
      <c r="AE34" s="1160"/>
      <c r="AF34" s="1160"/>
      <c r="AG34" s="341"/>
      <c r="AH34" s="341"/>
      <c r="AI34" s="363"/>
      <c r="AJ34" s="358"/>
      <c r="AK34" s="358"/>
      <c r="AL34" s="358"/>
    </row>
    <row r="35" spans="2:38" ht="15.75" customHeight="1" thickBot="1">
      <c r="Q35" s="360" t="s">
        <v>353</v>
      </c>
      <c r="AF35" s="369"/>
    </row>
    <row r="36" spans="2:38" ht="15.75" customHeight="1" thickTop="1">
      <c r="C36" s="1066" t="s">
        <v>343</v>
      </c>
      <c r="D36" s="1066"/>
      <c r="E36" s="1066"/>
      <c r="F36" s="1066"/>
      <c r="G36" s="1066"/>
      <c r="H36" s="1161"/>
      <c r="I36" s="1195" t="s">
        <v>323</v>
      </c>
      <c r="J36" s="1196"/>
      <c r="K36" s="1196"/>
      <c r="L36" s="1196"/>
      <c r="M36" s="1196"/>
      <c r="N36" s="1196"/>
      <c r="O36" s="1196"/>
      <c r="P36" s="1196"/>
      <c r="Q36" s="1197"/>
      <c r="R36" s="349"/>
      <c r="AI36" s="348"/>
      <c r="AJ36" s="348"/>
      <c r="AK36" s="348"/>
      <c r="AL36" s="348"/>
    </row>
    <row r="37" spans="2:38" ht="15.75" customHeight="1">
      <c r="C37" s="1078"/>
      <c r="D37" s="1078"/>
      <c r="E37" s="1078"/>
      <c r="F37" s="1078"/>
      <c r="G37" s="1078"/>
      <c r="H37" s="1162"/>
      <c r="I37" s="1167" t="s">
        <v>149</v>
      </c>
      <c r="J37" s="1168"/>
      <c r="K37" s="1168"/>
      <c r="L37" s="1169" t="s">
        <v>150</v>
      </c>
      <c r="M37" s="1169"/>
      <c r="N37" s="1169"/>
      <c r="O37" s="1168" t="s">
        <v>114</v>
      </c>
      <c r="P37" s="1168"/>
      <c r="Q37" s="1180"/>
      <c r="R37" s="349"/>
      <c r="AI37" s="348"/>
      <c r="AJ37" s="348"/>
      <c r="AK37" s="348"/>
      <c r="AL37" s="348"/>
    </row>
    <row r="38" spans="2:38" s="366" customFormat="1" ht="15.75" customHeight="1">
      <c r="C38" s="1095"/>
      <c r="D38" s="1095"/>
      <c r="E38" s="1095"/>
      <c r="F38" s="1095"/>
      <c r="G38" s="1095"/>
      <c r="H38" s="1163"/>
      <c r="I38" s="1164" t="s">
        <v>357</v>
      </c>
      <c r="J38" s="1165"/>
      <c r="K38" s="1165"/>
      <c r="L38" s="1165" t="s">
        <v>357</v>
      </c>
      <c r="M38" s="1165"/>
      <c r="N38" s="1165"/>
      <c r="O38" s="1165" t="s">
        <v>357</v>
      </c>
      <c r="P38" s="1165"/>
      <c r="Q38" s="1102"/>
      <c r="R38" s="370"/>
    </row>
    <row r="39" spans="2:38" ht="15.75" customHeight="1">
      <c r="C39" s="1151" t="s">
        <v>329</v>
      </c>
      <c r="D39" s="1151"/>
      <c r="E39" s="1151"/>
      <c r="F39" s="1151"/>
      <c r="G39" s="1151"/>
      <c r="H39" s="1150"/>
      <c r="I39" s="1124">
        <v>113000</v>
      </c>
      <c r="J39" s="1125"/>
      <c r="K39" s="1125"/>
      <c r="L39" s="1125">
        <v>162800</v>
      </c>
      <c r="M39" s="1125"/>
      <c r="N39" s="1125"/>
      <c r="O39" s="1125">
        <v>92700</v>
      </c>
      <c r="P39" s="1125"/>
      <c r="Q39" s="1148"/>
      <c r="R39" s="349"/>
      <c r="AI39" s="348"/>
      <c r="AJ39" s="348"/>
      <c r="AK39" s="348"/>
      <c r="AL39" s="348"/>
    </row>
    <row r="40" spans="2:38" ht="15.75" customHeight="1">
      <c r="C40" s="1149" t="s">
        <v>328</v>
      </c>
      <c r="D40" s="1149"/>
      <c r="E40" s="1149"/>
      <c r="F40" s="1149"/>
      <c r="G40" s="1149"/>
      <c r="H40" s="1150"/>
      <c r="I40" s="1124">
        <v>242000</v>
      </c>
      <c r="J40" s="1125"/>
      <c r="K40" s="1125"/>
      <c r="L40" s="1125">
        <v>397200</v>
      </c>
      <c r="M40" s="1125"/>
      <c r="N40" s="1125"/>
      <c r="O40" s="1125">
        <v>135000</v>
      </c>
      <c r="P40" s="1125"/>
      <c r="Q40" s="1148"/>
      <c r="R40" s="349"/>
      <c r="AI40" s="348"/>
      <c r="AJ40" s="348"/>
      <c r="AK40" s="348"/>
      <c r="AL40" s="348"/>
    </row>
    <row r="41" spans="2:38" ht="15.75" customHeight="1">
      <c r="C41" s="1149" t="s">
        <v>327</v>
      </c>
      <c r="D41" s="1149"/>
      <c r="E41" s="1149"/>
      <c r="F41" s="1149"/>
      <c r="G41" s="1149"/>
      <c r="H41" s="1150"/>
      <c r="I41" s="1124">
        <v>234000</v>
      </c>
      <c r="J41" s="1125"/>
      <c r="K41" s="1125"/>
      <c r="L41" s="1125">
        <v>314200</v>
      </c>
      <c r="M41" s="1125"/>
      <c r="N41" s="1125"/>
      <c r="O41" s="1125">
        <v>167300</v>
      </c>
      <c r="P41" s="1125"/>
      <c r="Q41" s="1148"/>
      <c r="R41" s="371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48"/>
      <c r="AJ41" s="348"/>
      <c r="AK41" s="348"/>
      <c r="AL41" s="348"/>
    </row>
    <row r="42" spans="2:38" ht="15.75" customHeight="1">
      <c r="C42" s="1149" t="s">
        <v>326</v>
      </c>
      <c r="D42" s="1149"/>
      <c r="E42" s="1149"/>
      <c r="F42" s="1149"/>
      <c r="G42" s="1149"/>
      <c r="H42" s="1150"/>
      <c r="I42" s="1124">
        <v>165700</v>
      </c>
      <c r="J42" s="1125"/>
      <c r="K42" s="1125"/>
      <c r="L42" s="1125">
        <v>266700</v>
      </c>
      <c r="M42" s="1125"/>
      <c r="N42" s="1125"/>
      <c r="O42" s="1125">
        <v>165000</v>
      </c>
      <c r="P42" s="1125"/>
      <c r="Q42" s="1148"/>
      <c r="R42" s="371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48"/>
      <c r="AJ42" s="348"/>
      <c r="AK42" s="348"/>
      <c r="AL42" s="348"/>
    </row>
    <row r="43" spans="2:38" ht="15.75" customHeight="1">
      <c r="C43" s="1149" t="s">
        <v>325</v>
      </c>
      <c r="D43" s="1149"/>
      <c r="E43" s="1149"/>
      <c r="F43" s="1149"/>
      <c r="G43" s="1149"/>
      <c r="H43" s="1150"/>
      <c r="I43" s="1124">
        <v>127600</v>
      </c>
      <c r="J43" s="1125"/>
      <c r="K43" s="1125"/>
      <c r="L43" s="1125">
        <v>205100</v>
      </c>
      <c r="M43" s="1125"/>
      <c r="N43" s="1125"/>
      <c r="O43" s="1125">
        <v>131300</v>
      </c>
      <c r="P43" s="1125"/>
      <c r="Q43" s="1148"/>
      <c r="R43" s="371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48"/>
      <c r="AJ43" s="348"/>
      <c r="AK43" s="348"/>
      <c r="AL43" s="348"/>
    </row>
    <row r="44" spans="2:38" ht="15.75" customHeight="1">
      <c r="C44" s="1151" t="s">
        <v>324</v>
      </c>
      <c r="D44" s="1151"/>
      <c r="E44" s="1151"/>
      <c r="F44" s="1151"/>
      <c r="G44" s="1151"/>
      <c r="H44" s="1150"/>
      <c r="I44" s="1124">
        <v>126900</v>
      </c>
      <c r="J44" s="1125"/>
      <c r="K44" s="1125"/>
      <c r="L44" s="1125">
        <v>200700</v>
      </c>
      <c r="M44" s="1125"/>
      <c r="N44" s="1125"/>
      <c r="O44" s="1125">
        <v>118800</v>
      </c>
      <c r="P44" s="1125"/>
      <c r="Q44" s="1148"/>
      <c r="R44" s="371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48"/>
      <c r="AJ44" s="348"/>
      <c r="AK44" s="348"/>
      <c r="AL44" s="348"/>
    </row>
    <row r="45" spans="2:38" ht="15.75" customHeight="1">
      <c r="C45" s="1151" t="s">
        <v>28</v>
      </c>
      <c r="D45" s="1151"/>
      <c r="E45" s="1151"/>
      <c r="F45" s="1151"/>
      <c r="G45" s="1151"/>
      <c r="H45" s="1150"/>
      <c r="I45" s="1124">
        <v>106300</v>
      </c>
      <c r="J45" s="1125"/>
      <c r="K45" s="1125"/>
      <c r="L45" s="1125">
        <v>179400</v>
      </c>
      <c r="M45" s="1125"/>
      <c r="N45" s="1125"/>
      <c r="O45" s="1125">
        <v>108000</v>
      </c>
      <c r="P45" s="1125"/>
      <c r="Q45" s="1148"/>
      <c r="R45" s="371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48"/>
      <c r="AJ45" s="348"/>
      <c r="AK45" s="348"/>
      <c r="AL45" s="348"/>
    </row>
    <row r="46" spans="2:38" ht="15.75" customHeight="1">
      <c r="C46" s="1156" t="s">
        <v>809</v>
      </c>
      <c r="D46" s="1156"/>
      <c r="E46" s="1156"/>
      <c r="F46" s="1156"/>
      <c r="G46" s="1156"/>
      <c r="H46" s="1157"/>
      <c r="I46" s="1158">
        <v>114100</v>
      </c>
      <c r="J46" s="1147"/>
      <c r="K46" s="1159"/>
      <c r="L46" s="1146">
        <v>187400</v>
      </c>
      <c r="M46" s="1147"/>
      <c r="N46" s="1159"/>
      <c r="O46" s="1146">
        <v>109400</v>
      </c>
      <c r="P46" s="1147"/>
      <c r="Q46" s="1147"/>
      <c r="R46" s="371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48"/>
      <c r="AJ46" s="348"/>
      <c r="AK46" s="348"/>
      <c r="AL46" s="348"/>
    </row>
    <row r="47" spans="2:38" ht="15.75" customHeight="1">
      <c r="C47" s="1151" t="s">
        <v>776</v>
      </c>
      <c r="D47" s="1151"/>
      <c r="E47" s="1151"/>
      <c r="F47" s="1151"/>
      <c r="G47" s="1151"/>
      <c r="H47" s="1150"/>
      <c r="I47" s="1212">
        <v>119900</v>
      </c>
      <c r="J47" s="1182"/>
      <c r="K47" s="1183"/>
      <c r="L47" s="1148">
        <v>191500</v>
      </c>
      <c r="M47" s="1182"/>
      <c r="N47" s="1183"/>
      <c r="O47" s="1148">
        <v>107500</v>
      </c>
      <c r="P47" s="1182"/>
      <c r="Q47" s="1182"/>
      <c r="R47" s="371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48"/>
      <c r="AJ47" s="348"/>
      <c r="AK47" s="348"/>
      <c r="AL47" s="348"/>
    </row>
    <row r="48" spans="2:38" ht="15.75" customHeight="1">
      <c r="C48" s="1151" t="s">
        <v>812</v>
      </c>
      <c r="D48" s="1151"/>
      <c r="E48" s="1151"/>
      <c r="F48" s="1151"/>
      <c r="G48" s="1151"/>
      <c r="H48" s="1150"/>
      <c r="I48" s="1212">
        <v>120000</v>
      </c>
      <c r="J48" s="1182"/>
      <c r="K48" s="1183"/>
      <c r="L48" s="1148">
        <v>191200</v>
      </c>
      <c r="M48" s="1182"/>
      <c r="N48" s="1183"/>
      <c r="O48" s="1148">
        <v>106300</v>
      </c>
      <c r="P48" s="1182"/>
      <c r="Q48" s="1182"/>
      <c r="R48" s="371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48"/>
      <c r="AJ48" s="348"/>
      <c r="AK48" s="348"/>
      <c r="AL48" s="348"/>
    </row>
    <row r="49" spans="3:38" ht="15.75" customHeight="1">
      <c r="C49" s="1151" t="s">
        <v>877</v>
      </c>
      <c r="D49" s="1151"/>
      <c r="E49" s="1151"/>
      <c r="F49" s="1151"/>
      <c r="G49" s="1151"/>
      <c r="H49" s="1150"/>
      <c r="I49" s="1212">
        <v>121500</v>
      </c>
      <c r="J49" s="1182"/>
      <c r="K49" s="1183"/>
      <c r="L49" s="1148">
        <v>192700</v>
      </c>
      <c r="M49" s="1182"/>
      <c r="N49" s="1183"/>
      <c r="O49" s="1148">
        <v>105500</v>
      </c>
      <c r="P49" s="1182"/>
      <c r="Q49" s="1182"/>
      <c r="R49" s="371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48"/>
      <c r="AJ49" s="348"/>
      <c r="AK49" s="348"/>
      <c r="AL49" s="348"/>
    </row>
    <row r="50" spans="3:38" ht="15.75" customHeight="1" thickBot="1">
      <c r="C50" s="1188"/>
      <c r="D50" s="1188"/>
      <c r="E50" s="1188"/>
      <c r="F50" s="1188"/>
      <c r="G50" s="1188"/>
      <c r="H50" s="1189"/>
      <c r="I50" s="1190"/>
      <c r="J50" s="1191"/>
      <c r="K50" s="1191"/>
      <c r="L50" s="1191"/>
      <c r="M50" s="1191"/>
      <c r="N50" s="1191"/>
      <c r="O50" s="1191"/>
      <c r="P50" s="1191"/>
      <c r="Q50" s="1192"/>
      <c r="R50" s="371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48"/>
      <c r="AJ50" s="348"/>
      <c r="AK50" s="348"/>
      <c r="AL50" s="348"/>
    </row>
    <row r="51" spans="3:38" ht="15.75" customHeight="1" thickTop="1">
      <c r="C51" s="354" t="s">
        <v>322</v>
      </c>
      <c r="O51" s="372"/>
      <c r="P51" s="372"/>
      <c r="Q51" s="360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48"/>
      <c r="AJ51" s="348"/>
      <c r="AK51" s="348"/>
      <c r="AL51" s="348"/>
    </row>
    <row r="52" spans="3:38" ht="15.75" customHeight="1"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3"/>
      <c r="AF52" s="373"/>
      <c r="AG52" s="373"/>
      <c r="AH52" s="373"/>
      <c r="AI52" s="348"/>
      <c r="AJ52" s="348"/>
      <c r="AK52" s="348"/>
      <c r="AL52" s="348"/>
    </row>
    <row r="53" spans="3:38" ht="15.75" customHeight="1"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48"/>
      <c r="AJ53" s="348"/>
      <c r="AK53" s="348"/>
      <c r="AL53" s="348"/>
    </row>
    <row r="54" spans="3:38" ht="15.75" customHeight="1"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  <c r="AH54" s="372"/>
      <c r="AI54" s="348"/>
      <c r="AJ54" s="348"/>
      <c r="AK54" s="348"/>
      <c r="AL54" s="348"/>
    </row>
    <row r="55" spans="3:38" ht="15.75" customHeight="1"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48"/>
      <c r="AJ55" s="348"/>
      <c r="AK55" s="348"/>
      <c r="AL55" s="348"/>
    </row>
    <row r="56" spans="3:38" ht="15.75" customHeight="1"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  <c r="AI56" s="348"/>
      <c r="AJ56" s="348"/>
      <c r="AK56" s="348"/>
      <c r="AL56" s="348"/>
    </row>
  </sheetData>
  <mergeCells count="263">
    <mergeCell ref="C47:H47"/>
    <mergeCell ref="I47:K47"/>
    <mergeCell ref="L47:N47"/>
    <mergeCell ref="O47:Q47"/>
    <mergeCell ref="C48:H48"/>
    <mergeCell ref="I48:K48"/>
    <mergeCell ref="L48:N48"/>
    <mergeCell ref="O48:Q48"/>
    <mergeCell ref="C49:H49"/>
    <mergeCell ref="I49:K49"/>
    <mergeCell ref="L49:N49"/>
    <mergeCell ref="O49:Q49"/>
    <mergeCell ref="D25:H25"/>
    <mergeCell ref="D26:H26"/>
    <mergeCell ref="O7:T7"/>
    <mergeCell ref="U7:Z7"/>
    <mergeCell ref="O8:T8"/>
    <mergeCell ref="U8:Z8"/>
    <mergeCell ref="I9:N9"/>
    <mergeCell ref="O9:T9"/>
    <mergeCell ref="U9:Z9"/>
    <mergeCell ref="I7:N7"/>
    <mergeCell ref="I8:N8"/>
    <mergeCell ref="X24:Z24"/>
    <mergeCell ref="X20:Z20"/>
    <mergeCell ref="X22:Z22"/>
    <mergeCell ref="I21:K21"/>
    <mergeCell ref="L21:N21"/>
    <mergeCell ref="O21:Q21"/>
    <mergeCell ref="R21:T21"/>
    <mergeCell ref="U21:W21"/>
    <mergeCell ref="C17:H17"/>
    <mergeCell ref="I17:K17"/>
    <mergeCell ref="L17:N17"/>
    <mergeCell ref="O17:Q17"/>
    <mergeCell ref="R17:T17"/>
    <mergeCell ref="AJ23:AL23"/>
    <mergeCell ref="AG22:AI22"/>
    <mergeCell ref="AJ22:AL22"/>
    <mergeCell ref="AG24:AI24"/>
    <mergeCell ref="AJ24:AL24"/>
    <mergeCell ref="AG23:AI23"/>
    <mergeCell ref="I4:N5"/>
    <mergeCell ref="O4:T5"/>
    <mergeCell ref="U4:Z5"/>
    <mergeCell ref="I6:N6"/>
    <mergeCell ref="O6:T6"/>
    <mergeCell ref="U6:Z6"/>
    <mergeCell ref="AG19:AI19"/>
    <mergeCell ref="AJ19:AL19"/>
    <mergeCell ref="AG17:AI17"/>
    <mergeCell ref="AJ17:AL17"/>
    <mergeCell ref="AG21:AI21"/>
    <mergeCell ref="AJ21:AL21"/>
    <mergeCell ref="AG20:AI20"/>
    <mergeCell ref="AJ20:AL20"/>
    <mergeCell ref="AG18:AI18"/>
    <mergeCell ref="AJ18:AL18"/>
    <mergeCell ref="X21:Z21"/>
    <mergeCell ref="AA21:AC21"/>
    <mergeCell ref="AG31:AI31"/>
    <mergeCell ref="AJ31:AL31"/>
    <mergeCell ref="AG25:AI25"/>
    <mergeCell ref="AJ25:AL25"/>
    <mergeCell ref="AG26:AI26"/>
    <mergeCell ref="AJ26:AL26"/>
    <mergeCell ref="AG27:AI27"/>
    <mergeCell ref="AJ27:AL27"/>
    <mergeCell ref="AG29:AI29"/>
    <mergeCell ref="AJ29:AL29"/>
    <mergeCell ref="AG30:AI30"/>
    <mergeCell ref="AJ30:AL30"/>
    <mergeCell ref="AG28:AI28"/>
    <mergeCell ref="AJ28:AL28"/>
    <mergeCell ref="C50:H50"/>
    <mergeCell ref="I50:K50"/>
    <mergeCell ref="L50:N50"/>
    <mergeCell ref="O50:Q50"/>
    <mergeCell ref="AA20:AC20"/>
    <mergeCell ref="C39:H39"/>
    <mergeCell ref="I39:K39"/>
    <mergeCell ref="L39:N39"/>
    <mergeCell ref="O39:Q39"/>
    <mergeCell ref="I38:K38"/>
    <mergeCell ref="L38:N38"/>
    <mergeCell ref="O38:Q38"/>
    <mergeCell ref="X31:Z31"/>
    <mergeCell ref="AA31:AC31"/>
    <mergeCell ref="I36:Q36"/>
    <mergeCell ref="C34:AF34"/>
    <mergeCell ref="C38:H38"/>
    <mergeCell ref="O37:Q37"/>
    <mergeCell ref="AD31:AF31"/>
    <mergeCell ref="I31:K31"/>
    <mergeCell ref="L31:N31"/>
    <mergeCell ref="O31:Q31"/>
    <mergeCell ref="R31:T31"/>
    <mergeCell ref="U31:W31"/>
    <mergeCell ref="AA30:AC30"/>
    <mergeCell ref="AD30:AF30"/>
    <mergeCell ref="I30:K30"/>
    <mergeCell ref="L30:N30"/>
    <mergeCell ref="O30:Q30"/>
    <mergeCell ref="R30:T30"/>
    <mergeCell ref="U30:W30"/>
    <mergeCell ref="C40:H40"/>
    <mergeCell ref="I40:K40"/>
    <mergeCell ref="L40:N40"/>
    <mergeCell ref="O40:Q40"/>
    <mergeCell ref="C36:H37"/>
    <mergeCell ref="I37:K37"/>
    <mergeCell ref="L37:N37"/>
    <mergeCell ref="X30:Z30"/>
    <mergeCell ref="D31:H31"/>
    <mergeCell ref="I25:K25"/>
    <mergeCell ref="L25:N25"/>
    <mergeCell ref="O25:Q25"/>
    <mergeCell ref="R25:T25"/>
    <mergeCell ref="U25:W25"/>
    <mergeCell ref="AA29:AC29"/>
    <mergeCell ref="AD29:AF29"/>
    <mergeCell ref="I28:K28"/>
    <mergeCell ref="L28:N28"/>
    <mergeCell ref="O28:Q28"/>
    <mergeCell ref="R28:T28"/>
    <mergeCell ref="U28:W28"/>
    <mergeCell ref="X28:Z28"/>
    <mergeCell ref="AA28:AC28"/>
    <mergeCell ref="AD28:AF28"/>
    <mergeCell ref="X29:Z29"/>
    <mergeCell ref="R29:T29"/>
    <mergeCell ref="U29:W29"/>
    <mergeCell ref="O29:Q29"/>
    <mergeCell ref="AD21:AF21"/>
    <mergeCell ref="X26:Z26"/>
    <mergeCell ref="AA26:AC26"/>
    <mergeCell ref="AD26:AF26"/>
    <mergeCell ref="O26:Q26"/>
    <mergeCell ref="R26:T26"/>
    <mergeCell ref="U26:W26"/>
    <mergeCell ref="X25:Z25"/>
    <mergeCell ref="AD27:AF27"/>
    <mergeCell ref="O27:Q27"/>
    <mergeCell ref="R27:T27"/>
    <mergeCell ref="U27:W27"/>
    <mergeCell ref="X27:Z27"/>
    <mergeCell ref="AA27:AC27"/>
    <mergeCell ref="AA25:AC25"/>
    <mergeCell ref="AD25:AF25"/>
    <mergeCell ref="O18:Q18"/>
    <mergeCell ref="AA24:AC24"/>
    <mergeCell ref="AD24:AF24"/>
    <mergeCell ref="I24:K24"/>
    <mergeCell ref="L24:N24"/>
    <mergeCell ref="O24:Q24"/>
    <mergeCell ref="R24:T24"/>
    <mergeCell ref="U24:W24"/>
    <mergeCell ref="X23:Z23"/>
    <mergeCell ref="O19:Q19"/>
    <mergeCell ref="R19:T19"/>
    <mergeCell ref="U19:W19"/>
    <mergeCell ref="X18:Z18"/>
    <mergeCell ref="AA18:AC18"/>
    <mergeCell ref="AD18:AF18"/>
    <mergeCell ref="AA23:AC23"/>
    <mergeCell ref="AD23:AF23"/>
    <mergeCell ref="I23:K23"/>
    <mergeCell ref="L23:N23"/>
    <mergeCell ref="O23:Q23"/>
    <mergeCell ref="R23:T23"/>
    <mergeCell ref="U23:W23"/>
    <mergeCell ref="R20:T20"/>
    <mergeCell ref="U20:W20"/>
    <mergeCell ref="AJ15:AL15"/>
    <mergeCell ref="AG16:AI16"/>
    <mergeCell ref="AJ16:AL16"/>
    <mergeCell ref="AD15:AF15"/>
    <mergeCell ref="C18:H18"/>
    <mergeCell ref="I18:K18"/>
    <mergeCell ref="L18:N18"/>
    <mergeCell ref="AA22:AC22"/>
    <mergeCell ref="AD22:AF22"/>
    <mergeCell ref="I22:K22"/>
    <mergeCell ref="L22:N22"/>
    <mergeCell ref="O22:Q22"/>
    <mergeCell ref="R22:T22"/>
    <mergeCell ref="U22:W22"/>
    <mergeCell ref="D22:H22"/>
    <mergeCell ref="C19:H19"/>
    <mergeCell ref="I19:K19"/>
    <mergeCell ref="L19:N19"/>
    <mergeCell ref="C21:H21"/>
    <mergeCell ref="AD20:AF20"/>
    <mergeCell ref="C20:H20"/>
    <mergeCell ref="I20:K20"/>
    <mergeCell ref="L20:N20"/>
    <mergeCell ref="O20:Q20"/>
    <mergeCell ref="AD16:AF16"/>
    <mergeCell ref="X17:Z17"/>
    <mergeCell ref="AA17:AC17"/>
    <mergeCell ref="AD17:AF17"/>
    <mergeCell ref="U17:W17"/>
    <mergeCell ref="R18:T18"/>
    <mergeCell ref="U18:W18"/>
    <mergeCell ref="X19:Z19"/>
    <mergeCell ref="AA19:AC19"/>
    <mergeCell ref="AD19:AF19"/>
    <mergeCell ref="O41:Q41"/>
    <mergeCell ref="I42:K42"/>
    <mergeCell ref="C12:AF12"/>
    <mergeCell ref="C14:H15"/>
    <mergeCell ref="C16:H16"/>
    <mergeCell ref="I16:K16"/>
    <mergeCell ref="L16:N16"/>
    <mergeCell ref="O16:Q16"/>
    <mergeCell ref="R16:T16"/>
    <mergeCell ref="U16:W16"/>
    <mergeCell ref="X16:Z16"/>
    <mergeCell ref="AA16:AC16"/>
    <mergeCell ref="I15:K15"/>
    <mergeCell ref="L15:N15"/>
    <mergeCell ref="O15:Q15"/>
    <mergeCell ref="R15:T15"/>
    <mergeCell ref="U15:W15"/>
    <mergeCell ref="X15:Z15"/>
    <mergeCell ref="D23:H23"/>
    <mergeCell ref="D24:H24"/>
    <mergeCell ref="AA15:AC15"/>
    <mergeCell ref="I14:W14"/>
    <mergeCell ref="X14:AL14"/>
    <mergeCell ref="AG15:AI15"/>
    <mergeCell ref="D27:H27"/>
    <mergeCell ref="I26:K26"/>
    <mergeCell ref="L26:N26"/>
    <mergeCell ref="D29:H29"/>
    <mergeCell ref="D30:H30"/>
    <mergeCell ref="I29:K29"/>
    <mergeCell ref="L29:N29"/>
    <mergeCell ref="D28:H28"/>
    <mergeCell ref="C46:H46"/>
    <mergeCell ref="I46:K46"/>
    <mergeCell ref="L46:N46"/>
    <mergeCell ref="C42:H42"/>
    <mergeCell ref="C41:H41"/>
    <mergeCell ref="I41:K41"/>
    <mergeCell ref="L41:N41"/>
    <mergeCell ref="I27:K27"/>
    <mergeCell ref="L27:N27"/>
    <mergeCell ref="O46:Q46"/>
    <mergeCell ref="L42:N42"/>
    <mergeCell ref="O42:Q42"/>
    <mergeCell ref="C43:H43"/>
    <mergeCell ref="I43:K43"/>
    <mergeCell ref="L43:N43"/>
    <mergeCell ref="C44:H44"/>
    <mergeCell ref="I44:K44"/>
    <mergeCell ref="L44:N44"/>
    <mergeCell ref="O44:Q44"/>
    <mergeCell ref="O43:Q43"/>
    <mergeCell ref="C45:H45"/>
    <mergeCell ref="I45:K45"/>
    <mergeCell ref="L45:N45"/>
    <mergeCell ref="O45:Q4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3" orientation="portrait" useFirstPageNumber="1" r:id="rId1"/>
  <headerFooter>
    <oddFooter>&amp;C&amp;"HGPｺﾞｼｯｸM,ﾒﾃﾞｨｳﾑ"&amp;10&amp;P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AA63"/>
  <sheetViews>
    <sheetView zoomScaleNormal="100" workbookViewId="0">
      <selection activeCell="H19" sqref="H19"/>
    </sheetView>
  </sheetViews>
  <sheetFormatPr defaultColWidth="2.625" defaultRowHeight="12"/>
  <cols>
    <col min="1" max="2" width="2.625" style="2"/>
    <col min="3" max="3" width="21.375" style="2" customWidth="1"/>
    <col min="4" max="6" width="12.75" style="37" customWidth="1"/>
    <col min="7" max="7" width="9.75" style="2" customWidth="1"/>
    <col min="8" max="9" width="8" style="2" customWidth="1"/>
    <col min="10" max="11" width="2.625" style="2"/>
    <col min="12" max="13" width="4.25" style="2" bestFit="1" customWidth="1"/>
    <col min="14" max="14" width="6.25" style="2" bestFit="1" customWidth="1"/>
    <col min="15" max="15" width="8.25" style="2" bestFit="1" customWidth="1"/>
    <col min="16" max="16" width="5.5" style="2" bestFit="1" customWidth="1"/>
    <col min="17" max="17" width="6.25" style="2" bestFit="1" customWidth="1"/>
    <col min="18" max="18" width="5.5" style="2" bestFit="1" customWidth="1"/>
    <col min="19" max="19" width="7" style="2" bestFit="1" customWidth="1"/>
    <col min="20" max="16384" width="2.625" style="2"/>
  </cols>
  <sheetData>
    <row r="1" spans="2:9" s="5" customFormat="1" ht="17.25">
      <c r="B1" s="6"/>
      <c r="C1" s="6"/>
      <c r="D1" s="77"/>
      <c r="E1" s="77"/>
      <c r="F1" s="77"/>
    </row>
    <row r="2" spans="2:9" ht="14.25">
      <c r="C2" s="2028" t="s">
        <v>901</v>
      </c>
      <c r="D2" s="2028"/>
      <c r="E2" s="2028"/>
      <c r="F2" s="2028"/>
      <c r="G2" s="2028"/>
      <c r="H2" s="2028"/>
      <c r="I2" s="2028"/>
    </row>
    <row r="3" spans="2:9" ht="15" thickBot="1">
      <c r="C3" s="13"/>
      <c r="D3" s="80"/>
      <c r="E3" s="80"/>
      <c r="F3" s="34" t="s">
        <v>528</v>
      </c>
    </row>
    <row r="4" spans="2:9" ht="12.75" thickTop="1">
      <c r="C4" s="2033" t="s">
        <v>494</v>
      </c>
      <c r="D4" s="2029" t="s">
        <v>867</v>
      </c>
      <c r="E4" s="2029" t="s">
        <v>866</v>
      </c>
      <c r="F4" s="2031" t="s">
        <v>902</v>
      </c>
    </row>
    <row r="5" spans="2:9">
      <c r="C5" s="2034"/>
      <c r="D5" s="2030"/>
      <c r="E5" s="2030"/>
      <c r="F5" s="2032"/>
    </row>
    <row r="6" spans="2:9" s="53" customFormat="1" ht="9">
      <c r="C6" s="852"/>
      <c r="D6" s="525" t="s">
        <v>489</v>
      </c>
      <c r="E6" s="525" t="s">
        <v>868</v>
      </c>
      <c r="F6" s="523" t="s">
        <v>868</v>
      </c>
    </row>
    <row r="7" spans="2:9" ht="15.75" customHeight="1">
      <c r="C7" s="950" t="s">
        <v>835</v>
      </c>
      <c r="D7" s="948">
        <v>581</v>
      </c>
      <c r="E7" s="948">
        <v>144</v>
      </c>
      <c r="F7" s="949">
        <v>91</v>
      </c>
    </row>
    <row r="8" spans="2:9" ht="15.75" customHeight="1">
      <c r="C8" s="857"/>
      <c r="D8" s="110"/>
      <c r="E8" s="110"/>
      <c r="F8" s="111"/>
      <c r="H8" s="3"/>
    </row>
    <row r="9" spans="2:9" ht="15.75" customHeight="1">
      <c r="C9" s="857" t="s">
        <v>493</v>
      </c>
      <c r="D9" s="110">
        <v>557</v>
      </c>
      <c r="E9" s="110">
        <v>105</v>
      </c>
      <c r="F9" s="111">
        <v>52</v>
      </c>
    </row>
    <row r="10" spans="2:9" ht="15.75" customHeight="1">
      <c r="C10" s="857" t="s">
        <v>497</v>
      </c>
      <c r="D10" s="110">
        <v>575</v>
      </c>
      <c r="E10" s="110">
        <v>110</v>
      </c>
      <c r="F10" s="111">
        <v>67</v>
      </c>
    </row>
    <row r="11" spans="2:9" ht="15.75" customHeight="1">
      <c r="C11" s="857" t="s">
        <v>534</v>
      </c>
      <c r="D11" s="110">
        <v>577</v>
      </c>
      <c r="E11" s="110">
        <v>120</v>
      </c>
      <c r="F11" s="111">
        <v>68</v>
      </c>
    </row>
    <row r="12" spans="2:9" ht="15.75" customHeight="1">
      <c r="C12" s="857" t="s">
        <v>759</v>
      </c>
      <c r="D12" s="110">
        <v>561</v>
      </c>
      <c r="E12" s="110">
        <v>126</v>
      </c>
      <c r="F12" s="111">
        <v>76</v>
      </c>
    </row>
    <row r="13" spans="2:9" ht="15.75" customHeight="1">
      <c r="C13" s="857" t="s">
        <v>767</v>
      </c>
      <c r="D13" s="110">
        <v>571</v>
      </c>
      <c r="E13" s="110">
        <v>128</v>
      </c>
      <c r="F13" s="111">
        <v>89</v>
      </c>
    </row>
    <row r="14" spans="2:9" s="607" customFormat="1" ht="15.75" customHeight="1">
      <c r="C14" s="857" t="s">
        <v>932</v>
      </c>
      <c r="D14" s="635">
        <v>590</v>
      </c>
      <c r="E14" s="635">
        <v>132</v>
      </c>
      <c r="F14" s="636">
        <v>91</v>
      </c>
    </row>
    <row r="15" spans="2:9" ht="15.75" customHeight="1" thickBot="1">
      <c r="C15" s="856"/>
      <c r="D15" s="112"/>
      <c r="E15" s="112"/>
      <c r="F15" s="113"/>
    </row>
    <row r="16" spans="2:9" ht="14.25" customHeight="1" thickTop="1">
      <c r="C16" s="2027" t="s">
        <v>869</v>
      </c>
      <c r="D16" s="2027"/>
      <c r="E16" s="2027"/>
      <c r="F16" s="2027"/>
    </row>
    <row r="33" spans="4:27">
      <c r="J33" s="348"/>
      <c r="K33" s="348"/>
      <c r="L33" s="348"/>
      <c r="M33" s="348"/>
      <c r="N33" s="348"/>
      <c r="O33" s="348"/>
    </row>
    <row r="42" spans="4:27"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4:27"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4:27" ht="15.75" customHeight="1">
      <c r="D44" s="2"/>
      <c r="E44" s="2"/>
      <c r="F44" s="2"/>
      <c r="H44" s="8"/>
      <c r="I44" s="8"/>
      <c r="J44" s="8"/>
      <c r="K44" s="8"/>
      <c r="L44" s="8"/>
      <c r="M44" s="8"/>
      <c r="N44" s="122"/>
      <c r="O44" s="122"/>
      <c r="P44" s="290"/>
      <c r="Q44" s="290"/>
      <c r="R44" s="290"/>
      <c r="S44" s="290"/>
      <c r="T44" s="8"/>
      <c r="U44" s="8"/>
      <c r="V44" s="8"/>
      <c r="W44" s="8"/>
      <c r="X44" s="8"/>
      <c r="Y44" s="8"/>
      <c r="Z44" s="8"/>
      <c r="AA44" s="8"/>
    </row>
    <row r="45" spans="4:27" ht="15.75" customHeight="1">
      <c r="D45" s="2"/>
      <c r="E45" s="2"/>
      <c r="F45" s="2"/>
      <c r="H45" s="8"/>
      <c r="I45" s="8"/>
      <c r="J45" s="8"/>
      <c r="K45" s="8"/>
      <c r="L45" s="8"/>
      <c r="M45" s="8"/>
      <c r="N45" s="122"/>
      <c r="O45" s="122"/>
      <c r="P45" s="126"/>
      <c r="Q45" s="126"/>
      <c r="R45" s="126"/>
      <c r="S45" s="126"/>
      <c r="T45" s="8"/>
      <c r="U45" s="8"/>
      <c r="V45" s="8"/>
      <c r="W45" s="8"/>
      <c r="X45" s="8"/>
      <c r="Y45" s="8"/>
      <c r="Z45" s="8"/>
      <c r="AA45" s="8"/>
    </row>
    <row r="46" spans="4:27"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4:27"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4:27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294"/>
      <c r="Y48" s="294"/>
      <c r="Z48" s="294"/>
      <c r="AA48" s="294"/>
    </row>
    <row r="49" spans="4:27"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4:27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4:27"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4:27"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63" spans="4:27" ht="15.75" customHeight="1">
      <c r="D63" s="2"/>
      <c r="E63" s="2"/>
      <c r="F63" s="2"/>
      <c r="N63" s="124"/>
      <c r="O63" s="125"/>
      <c r="P63" s="125"/>
      <c r="Q63" s="126"/>
      <c r="R63" s="124"/>
      <c r="S63" s="124"/>
    </row>
  </sheetData>
  <mergeCells count="6">
    <mergeCell ref="C16:F16"/>
    <mergeCell ref="C2:I2"/>
    <mergeCell ref="D4:D5"/>
    <mergeCell ref="E4:E5"/>
    <mergeCell ref="F4:F5"/>
    <mergeCell ref="C4:C5"/>
  </mergeCells>
  <phoneticPr fontId="2"/>
  <pageMargins left="0.51181102362204722" right="0.51181102362204722" top="0.55118110236220474" bottom="0.55118110236220474" header="0.31496062992125984" footer="0.31496062992125984"/>
  <pageSetup paperSize="9" firstPageNumber="32" orientation="portrait" useFirstPageNumber="1" r:id="rId1"/>
  <headerFooter>
    <oddFooter>&amp;C&amp;"HGPｺﾞｼｯｸM,ﾒﾃﾞｨｳﾑ"&amp;10
&amp;P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C2:AA53"/>
  <sheetViews>
    <sheetView zoomScale="85" zoomScaleNormal="85" workbookViewId="0">
      <selection activeCell="F18" sqref="F18"/>
    </sheetView>
  </sheetViews>
  <sheetFormatPr defaultRowHeight="13.5" outlineLevelRow="1"/>
  <cols>
    <col min="1" max="2" width="2.5" customWidth="1"/>
    <col min="3" max="3" width="17.75" customWidth="1"/>
    <col min="4" max="5" width="11.5" customWidth="1"/>
    <col min="6" max="6" width="22.5" customWidth="1"/>
  </cols>
  <sheetData>
    <row r="2" spans="3:14" s="2" customFormat="1" ht="15.75" customHeight="1">
      <c r="C2" s="2035" t="s">
        <v>525</v>
      </c>
      <c r="D2" s="2035"/>
      <c r="E2" s="2035"/>
      <c r="F2" s="2035"/>
    </row>
    <row r="3" spans="3:14" s="2" customFormat="1" ht="15.75" customHeight="1" thickBot="1">
      <c r="C3" s="442"/>
      <c r="D3" s="205"/>
      <c r="E3" s="35"/>
      <c r="F3" s="464" t="s">
        <v>528</v>
      </c>
      <c r="G3" s="35"/>
      <c r="H3" s="35"/>
      <c r="I3" s="35"/>
    </row>
    <row r="4" spans="3:14" s="2" customFormat="1" ht="15.75" customHeight="1" thickTop="1">
      <c r="C4" s="1597" t="s">
        <v>494</v>
      </c>
      <c r="D4" s="2036" t="s">
        <v>511</v>
      </c>
      <c r="E4" s="2037"/>
      <c r="F4" s="2040" t="s">
        <v>947</v>
      </c>
      <c r="G4" s="35"/>
      <c r="H4" s="35"/>
      <c r="I4" s="35"/>
    </row>
    <row r="5" spans="3:14" s="2" customFormat="1" ht="15.75" customHeight="1">
      <c r="C5" s="1655"/>
      <c r="D5" s="2038"/>
      <c r="E5" s="2039"/>
      <c r="F5" s="2041"/>
      <c r="G5" s="35"/>
      <c r="H5" s="35"/>
      <c r="I5" s="35"/>
    </row>
    <row r="6" spans="3:14" s="2" customFormat="1" ht="15.75" customHeight="1">
      <c r="C6" s="1601"/>
      <c r="D6" s="530" t="s">
        <v>512</v>
      </c>
      <c r="E6" s="531" t="s">
        <v>513</v>
      </c>
      <c r="F6" s="532" t="s">
        <v>710</v>
      </c>
      <c r="G6" s="35"/>
      <c r="H6" s="35"/>
      <c r="I6" s="35"/>
    </row>
    <row r="7" spans="3:14" s="75" customFormat="1" ht="15.75" customHeight="1">
      <c r="C7" s="851"/>
      <c r="D7" s="524" t="s">
        <v>38</v>
      </c>
      <c r="E7" s="525" t="s">
        <v>39</v>
      </c>
      <c r="F7" s="523" t="s">
        <v>39</v>
      </c>
      <c r="G7" s="152"/>
      <c r="H7" s="152"/>
      <c r="I7" s="152"/>
    </row>
    <row r="8" spans="3:14" s="2" customFormat="1" ht="15.75" customHeight="1">
      <c r="C8" s="951" t="s">
        <v>835</v>
      </c>
      <c r="D8" s="947">
        <v>1986</v>
      </c>
      <c r="E8" s="948">
        <v>3130</v>
      </c>
      <c r="F8" s="949">
        <v>2342</v>
      </c>
      <c r="G8" s="35"/>
      <c r="H8" s="35"/>
      <c r="I8" s="35"/>
    </row>
    <row r="9" spans="3:14" s="2" customFormat="1" ht="15.75" customHeight="1">
      <c r="C9" s="519"/>
      <c r="D9" s="92"/>
      <c r="E9" s="110"/>
      <c r="F9" s="111"/>
      <c r="G9" s="35"/>
      <c r="H9" s="35"/>
      <c r="I9" s="35"/>
    </row>
    <row r="10" spans="3:14" s="2" customFormat="1" ht="15.75" hidden="1" customHeight="1" outlineLevel="1">
      <c r="C10" s="853" t="s">
        <v>492</v>
      </c>
      <c r="D10" s="92">
        <v>2277</v>
      </c>
      <c r="E10" s="110">
        <v>4031</v>
      </c>
      <c r="F10" s="111">
        <v>1533</v>
      </c>
      <c r="G10" s="35"/>
      <c r="H10" s="35"/>
      <c r="I10" s="35"/>
      <c r="L10" s="123"/>
      <c r="M10" s="123"/>
      <c r="N10" s="123"/>
    </row>
    <row r="11" spans="3:14" s="2" customFormat="1" ht="15.75" customHeight="1" collapsed="1">
      <c r="C11" s="853" t="s">
        <v>493</v>
      </c>
      <c r="D11" s="92">
        <v>2239</v>
      </c>
      <c r="E11" s="110">
        <v>3892</v>
      </c>
      <c r="F11" s="111">
        <v>1668</v>
      </c>
      <c r="G11" s="35"/>
      <c r="H11" s="35"/>
      <c r="I11" s="35"/>
      <c r="L11" s="123"/>
      <c r="M11" s="123"/>
      <c r="N11" s="123"/>
    </row>
    <row r="12" spans="3:14" s="2" customFormat="1" ht="15.75" customHeight="1">
      <c r="C12" s="853" t="s">
        <v>497</v>
      </c>
      <c r="D12" s="92">
        <v>2247</v>
      </c>
      <c r="E12" s="110">
        <v>3829</v>
      </c>
      <c r="F12" s="111">
        <v>1794</v>
      </c>
      <c r="G12" s="35"/>
      <c r="H12" s="35"/>
      <c r="I12" s="35"/>
    </row>
    <row r="13" spans="3:14" s="2" customFormat="1" ht="15.75" customHeight="1">
      <c r="C13" s="853" t="s">
        <v>534</v>
      </c>
      <c r="D13" s="92">
        <v>2165</v>
      </c>
      <c r="E13" s="110">
        <v>3570</v>
      </c>
      <c r="F13" s="111">
        <v>1929</v>
      </c>
      <c r="G13" s="35"/>
      <c r="H13" s="35"/>
      <c r="I13" s="35"/>
    </row>
    <row r="14" spans="3:14" s="2" customFormat="1" ht="15.75" customHeight="1">
      <c r="C14" s="853" t="s">
        <v>759</v>
      </c>
      <c r="D14" s="92">
        <v>2095</v>
      </c>
      <c r="E14" s="110">
        <v>3404</v>
      </c>
      <c r="F14" s="111">
        <v>1978</v>
      </c>
      <c r="G14" s="35"/>
      <c r="H14" s="35"/>
      <c r="I14" s="35"/>
    </row>
    <row r="15" spans="3:14" s="2" customFormat="1" ht="15.75" customHeight="1">
      <c r="C15" s="853" t="s">
        <v>767</v>
      </c>
      <c r="D15" s="92">
        <v>2015</v>
      </c>
      <c r="E15" s="110">
        <v>3227</v>
      </c>
      <c r="F15" s="111">
        <v>2087</v>
      </c>
      <c r="G15" s="35"/>
      <c r="H15" s="35"/>
      <c r="I15" s="35"/>
    </row>
    <row r="16" spans="3:14" s="607" customFormat="1" ht="15.75" customHeight="1">
      <c r="C16" s="853" t="s">
        <v>932</v>
      </c>
      <c r="D16" s="198">
        <v>1987</v>
      </c>
      <c r="E16" s="635">
        <v>3155</v>
      </c>
      <c r="F16" s="636">
        <v>2264</v>
      </c>
      <c r="G16" s="35"/>
      <c r="H16" s="35"/>
      <c r="I16" s="35"/>
    </row>
    <row r="17" spans="3:16" s="2" customFormat="1" ht="15.75" customHeight="1" thickBot="1">
      <c r="C17" s="854"/>
      <c r="D17" s="461"/>
      <c r="E17" s="463"/>
      <c r="F17" s="218"/>
      <c r="G17" s="35"/>
      <c r="H17" s="35"/>
      <c r="I17" s="35"/>
      <c r="K17" s="124"/>
      <c r="L17" s="123"/>
      <c r="M17" s="123"/>
      <c r="N17" s="123"/>
      <c r="O17" s="124"/>
      <c r="P17" s="124"/>
    </row>
    <row r="18" spans="3:16" ht="15.75" customHeight="1" thickTop="1">
      <c r="C18" s="117"/>
      <c r="D18" s="117"/>
      <c r="E18" s="117"/>
      <c r="F18" s="679" t="s">
        <v>1044</v>
      </c>
      <c r="G18" s="117"/>
      <c r="H18" s="117"/>
      <c r="I18" s="117"/>
    </row>
    <row r="19" spans="3:16">
      <c r="C19" s="117"/>
      <c r="D19" s="117"/>
      <c r="E19" s="117"/>
      <c r="F19" s="441" t="s">
        <v>973</v>
      </c>
      <c r="G19" s="117"/>
      <c r="H19" s="117"/>
      <c r="I19" s="117"/>
    </row>
    <row r="20" spans="3:16">
      <c r="C20" s="117"/>
      <c r="D20" s="117"/>
      <c r="E20" s="117"/>
      <c r="F20" s="441"/>
      <c r="G20" s="117"/>
      <c r="H20" s="117"/>
      <c r="I20" s="117"/>
    </row>
    <row r="21" spans="3:16">
      <c r="C21" s="117"/>
      <c r="D21" s="117"/>
      <c r="E21" s="117"/>
      <c r="F21" s="117"/>
      <c r="G21" s="117"/>
      <c r="H21" s="117"/>
      <c r="I21" s="117"/>
    </row>
    <row r="22" spans="3:16">
      <c r="C22" s="117"/>
      <c r="D22" s="117"/>
      <c r="E22" s="117"/>
      <c r="F22" s="117"/>
      <c r="G22" s="117"/>
      <c r="H22" s="117"/>
      <c r="I22" s="117"/>
    </row>
    <row r="23" spans="3:16">
      <c r="C23" s="117"/>
      <c r="D23" s="117"/>
      <c r="E23" s="117"/>
      <c r="F23" s="117"/>
      <c r="G23" s="117"/>
      <c r="H23" s="117"/>
      <c r="I23" s="117"/>
    </row>
    <row r="24" spans="3:16">
      <c r="C24" s="117"/>
      <c r="D24" s="117"/>
      <c r="E24" s="117"/>
      <c r="F24" s="117"/>
      <c r="G24" s="117"/>
      <c r="H24" s="117"/>
      <c r="I24" s="117"/>
    </row>
    <row r="25" spans="3:16">
      <c r="C25" s="117"/>
      <c r="D25" s="117"/>
      <c r="E25" s="117"/>
      <c r="F25" s="117"/>
      <c r="G25" s="117"/>
      <c r="H25" s="117"/>
      <c r="I25" s="117"/>
    </row>
    <row r="26" spans="3:16">
      <c r="C26" s="117"/>
      <c r="D26" s="117"/>
      <c r="E26" s="117"/>
      <c r="F26" s="117"/>
      <c r="G26" s="117"/>
      <c r="H26" s="117"/>
      <c r="I26" s="117"/>
    </row>
    <row r="27" spans="3:16">
      <c r="C27" s="117"/>
      <c r="D27" s="117"/>
      <c r="E27" s="117"/>
      <c r="F27" s="117"/>
      <c r="G27" s="117"/>
      <c r="H27" s="117"/>
      <c r="I27" s="117"/>
    </row>
    <row r="28" spans="3:16">
      <c r="C28" s="117"/>
      <c r="D28" s="117"/>
      <c r="E28" s="117"/>
      <c r="F28" s="117"/>
      <c r="G28" s="117"/>
      <c r="H28" s="117"/>
      <c r="I28" s="117"/>
    </row>
    <row r="29" spans="3:16">
      <c r="C29" s="117"/>
      <c r="D29" s="117"/>
      <c r="E29" s="117"/>
      <c r="F29" s="117"/>
      <c r="G29" s="117"/>
      <c r="H29" s="117"/>
      <c r="I29" s="117"/>
    </row>
    <row r="30" spans="3:16">
      <c r="C30" s="117"/>
      <c r="D30" s="117"/>
      <c r="E30" s="117"/>
      <c r="F30" s="117"/>
      <c r="G30" s="117"/>
      <c r="H30" s="117"/>
      <c r="I30" s="117"/>
    </row>
    <row r="31" spans="3:16">
      <c r="C31" s="117"/>
      <c r="D31" s="117"/>
      <c r="E31" s="117"/>
      <c r="F31" s="117"/>
      <c r="G31" s="117"/>
      <c r="H31" s="117"/>
      <c r="I31" s="117"/>
    </row>
    <row r="32" spans="3:16">
      <c r="C32" s="117"/>
      <c r="D32" s="117"/>
      <c r="E32" s="117"/>
      <c r="F32" s="117"/>
      <c r="G32" s="117"/>
      <c r="H32" s="117"/>
      <c r="I32" s="117"/>
    </row>
    <row r="33" spans="3:27">
      <c r="C33" s="117"/>
      <c r="D33" s="117"/>
      <c r="E33" s="117"/>
      <c r="F33" s="117"/>
      <c r="G33" s="117"/>
      <c r="H33" s="117"/>
      <c r="I33" s="117"/>
    </row>
    <row r="34" spans="3:27">
      <c r="C34" s="117"/>
      <c r="D34" s="117"/>
      <c r="E34" s="117"/>
      <c r="F34" s="117"/>
      <c r="G34" s="117"/>
      <c r="H34" s="117"/>
      <c r="I34" s="117"/>
      <c r="J34" s="375"/>
      <c r="K34" s="375"/>
      <c r="L34" s="375"/>
      <c r="M34" s="375"/>
      <c r="N34" s="375"/>
      <c r="O34" s="375"/>
    </row>
    <row r="35" spans="3:27">
      <c r="C35" s="117"/>
      <c r="D35" s="117"/>
      <c r="E35" s="117"/>
      <c r="F35" s="117"/>
      <c r="G35" s="117"/>
      <c r="H35" s="117"/>
      <c r="I35" s="117"/>
    </row>
    <row r="36" spans="3:27">
      <c r="C36" s="117"/>
      <c r="D36" s="117"/>
      <c r="E36" s="117"/>
      <c r="F36" s="117"/>
      <c r="G36" s="117"/>
      <c r="H36" s="117"/>
      <c r="I36" s="117"/>
    </row>
    <row r="37" spans="3:27">
      <c r="C37" s="117"/>
      <c r="D37" s="117"/>
      <c r="E37" s="117"/>
      <c r="F37" s="117"/>
      <c r="G37" s="117"/>
      <c r="H37" s="117"/>
      <c r="I37" s="117"/>
    </row>
    <row r="38" spans="3:27">
      <c r="C38" s="117"/>
      <c r="D38" s="117"/>
      <c r="E38" s="117"/>
      <c r="F38" s="117"/>
      <c r="G38" s="117"/>
      <c r="H38" s="117"/>
      <c r="I38" s="117"/>
    </row>
    <row r="39" spans="3:27">
      <c r="C39" s="117"/>
      <c r="D39" s="117"/>
      <c r="E39" s="117"/>
      <c r="F39" s="117"/>
      <c r="G39" s="117"/>
      <c r="H39" s="117"/>
      <c r="I39" s="117"/>
    </row>
    <row r="40" spans="3:27">
      <c r="C40" s="117"/>
      <c r="D40" s="117"/>
      <c r="E40" s="117"/>
      <c r="F40" s="117"/>
      <c r="G40" s="117"/>
      <c r="H40" s="117"/>
      <c r="I40" s="117"/>
    </row>
    <row r="41" spans="3:27">
      <c r="C41" s="117"/>
      <c r="D41" s="117"/>
      <c r="E41" s="117"/>
      <c r="F41" s="117"/>
      <c r="G41" s="117"/>
      <c r="H41" s="117"/>
      <c r="I41" s="117"/>
    </row>
    <row r="42" spans="3:27">
      <c r="C42" s="117"/>
      <c r="D42" s="117"/>
      <c r="E42" s="117"/>
      <c r="F42" s="117"/>
      <c r="G42" s="117"/>
      <c r="H42" s="117"/>
      <c r="I42" s="117"/>
    </row>
    <row r="43" spans="3:27"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</row>
    <row r="44" spans="3:27"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</row>
    <row r="45" spans="3:27"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</row>
    <row r="46" spans="3:27"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</row>
    <row r="47" spans="3:27"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</row>
    <row r="48" spans="3:27"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</row>
    <row r="49" spans="8:27"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95"/>
      <c r="Y49" s="295"/>
      <c r="Z49" s="295"/>
      <c r="AA49" s="295"/>
    </row>
    <row r="50" spans="8:27"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</row>
    <row r="51" spans="8:27"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</row>
    <row r="52" spans="8:27"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</row>
    <row r="53" spans="8:27"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</row>
  </sheetData>
  <mergeCells count="4">
    <mergeCell ref="C2:F2"/>
    <mergeCell ref="C4:C6"/>
    <mergeCell ref="D4:E5"/>
    <mergeCell ref="F4:F5"/>
  </mergeCells>
  <phoneticPr fontId="2"/>
  <pageMargins left="0.51181102362204722" right="0.51181102362204722" top="0.55118110236220474" bottom="0.55118110236220474" header="0.31496062992125984" footer="0.31496062992125984"/>
  <pageSetup paperSize="9" firstPageNumber="33" orientation="portrait" useFirstPageNumber="1" r:id="rId1"/>
  <headerFooter>
    <oddFooter>&amp;C&amp;"HGPｺﾞｼｯｸM,ﾒﾃﾞｨｳﾑ"&amp;10
&amp;P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AH57"/>
  <sheetViews>
    <sheetView zoomScaleNormal="100" workbookViewId="0">
      <selection activeCell="D38" sqref="D38"/>
    </sheetView>
  </sheetViews>
  <sheetFormatPr defaultColWidth="2.625" defaultRowHeight="12" outlineLevelRow="1"/>
  <cols>
    <col min="1" max="23" width="2.625" style="2"/>
    <col min="24" max="24" width="5.25" style="16" customWidth="1"/>
    <col min="25" max="16384" width="2.625" style="2"/>
  </cols>
  <sheetData>
    <row r="1" spans="2:34" s="5" customFormat="1" ht="15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7"/>
    </row>
    <row r="2" spans="2:34" s="11" customFormat="1" ht="15.75" customHeight="1">
      <c r="B2" s="9"/>
      <c r="C2" s="1609" t="s">
        <v>791</v>
      </c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1609"/>
      <c r="T2" s="10"/>
      <c r="U2" s="10"/>
      <c r="V2" s="10"/>
      <c r="W2" s="10"/>
      <c r="X2" s="19"/>
    </row>
    <row r="3" spans="2:34" s="11" customFormat="1" ht="15.75" customHeight="1" thickBot="1">
      <c r="B3" s="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22"/>
      <c r="U3" s="522"/>
      <c r="V3" s="522"/>
      <c r="W3" s="522"/>
      <c r="X3" s="528" t="s">
        <v>933</v>
      </c>
      <c r="Y3" s="459"/>
    </row>
    <row r="4" spans="2:34" ht="28.5" customHeight="1" thickTop="1">
      <c r="C4" s="1601" t="s">
        <v>997</v>
      </c>
      <c r="D4" s="1601"/>
      <c r="E4" s="1601"/>
      <c r="F4" s="1601"/>
      <c r="G4" s="1601"/>
      <c r="H4" s="1601"/>
      <c r="I4" s="1601"/>
      <c r="J4" s="1711"/>
      <c r="K4" s="2044" t="s">
        <v>878</v>
      </c>
      <c r="L4" s="2045"/>
      <c r="M4" s="2045"/>
      <c r="N4" s="2046"/>
      <c r="O4" s="2047" t="s">
        <v>526</v>
      </c>
      <c r="P4" s="2047"/>
      <c r="Q4" s="2047"/>
      <c r="R4" s="2047"/>
      <c r="S4" s="2047"/>
      <c r="T4" s="2048" t="s">
        <v>527</v>
      </c>
      <c r="U4" s="2049"/>
      <c r="V4" s="2049"/>
      <c r="W4" s="2049"/>
      <c r="X4" s="2049"/>
      <c r="Y4" s="444"/>
    </row>
    <row r="5" spans="2:34" s="54" customFormat="1" ht="15.75" customHeight="1">
      <c r="C5" s="2042" t="s">
        <v>996</v>
      </c>
      <c r="D5" s="2042"/>
      <c r="E5" s="2042"/>
      <c r="F5" s="2042"/>
      <c r="G5" s="2042"/>
      <c r="H5" s="2042"/>
      <c r="I5" s="2042"/>
      <c r="J5" s="2043"/>
      <c r="K5" s="1823" t="s">
        <v>39</v>
      </c>
      <c r="L5" s="1611"/>
      <c r="M5" s="1611"/>
      <c r="N5" s="1941"/>
      <c r="O5" s="1822" t="s">
        <v>357</v>
      </c>
      <c r="P5" s="1822"/>
      <c r="Q5" s="1822"/>
      <c r="R5" s="1822"/>
      <c r="S5" s="1822"/>
      <c r="T5" s="1822" t="s">
        <v>357</v>
      </c>
      <c r="U5" s="1822"/>
      <c r="V5" s="1822"/>
      <c r="W5" s="1822"/>
      <c r="X5" s="1610"/>
      <c r="Y5" s="215"/>
      <c r="AH5" s="993"/>
    </row>
    <row r="6" spans="2:34" ht="15.75" customHeight="1">
      <c r="C6" s="2050" t="s">
        <v>114</v>
      </c>
      <c r="D6" s="2050"/>
      <c r="E6" s="2050"/>
      <c r="F6" s="2050"/>
      <c r="G6" s="2050"/>
      <c r="H6" s="2050"/>
      <c r="I6" s="2050"/>
      <c r="J6" s="2051"/>
      <c r="K6" s="2052">
        <v>2301</v>
      </c>
      <c r="L6" s="2053"/>
      <c r="M6" s="2054"/>
      <c r="N6" s="2054"/>
      <c r="O6" s="2054">
        <v>1784785459</v>
      </c>
      <c r="P6" s="2054"/>
      <c r="Q6" s="2054"/>
      <c r="R6" s="2054"/>
      <c r="S6" s="2054"/>
      <c r="T6" s="2054">
        <v>777684</v>
      </c>
      <c r="U6" s="2054"/>
      <c r="V6" s="2054"/>
      <c r="W6" s="2054"/>
      <c r="X6" s="2055"/>
      <c r="Y6" s="444"/>
    </row>
    <row r="7" spans="2:34" ht="15.75" customHeight="1">
      <c r="C7" s="2056" t="s">
        <v>150</v>
      </c>
      <c r="D7" s="2056"/>
      <c r="E7" s="2056"/>
      <c r="F7" s="2056"/>
      <c r="G7" s="2056"/>
      <c r="H7" s="2056"/>
      <c r="I7" s="2056"/>
      <c r="J7" s="2057"/>
      <c r="K7" s="1846">
        <v>1159915</v>
      </c>
      <c r="L7" s="1793"/>
      <c r="M7" s="1799"/>
      <c r="N7" s="1799"/>
      <c r="O7" s="2058">
        <v>973827095457</v>
      </c>
      <c r="P7" s="2058"/>
      <c r="Q7" s="2058"/>
      <c r="R7" s="2058"/>
      <c r="S7" s="2058"/>
      <c r="T7" s="1799">
        <v>840450</v>
      </c>
      <c r="U7" s="1799"/>
      <c r="V7" s="1799"/>
      <c r="W7" s="1799"/>
      <c r="X7" s="1577"/>
      <c r="Y7" s="444"/>
    </row>
    <row r="8" spans="2:34" ht="15.75" customHeight="1">
      <c r="C8" s="2056" t="s">
        <v>992</v>
      </c>
      <c r="D8" s="2056"/>
      <c r="E8" s="2056"/>
      <c r="F8" s="2056"/>
      <c r="G8" s="2056"/>
      <c r="H8" s="2056"/>
      <c r="I8" s="2056"/>
      <c r="J8" s="2057"/>
      <c r="K8" s="1846">
        <f>SUM(K10:N19)</f>
        <v>54573</v>
      </c>
      <c r="L8" s="1793"/>
      <c r="M8" s="1799"/>
      <c r="N8" s="1799"/>
      <c r="O8" s="1799">
        <f>SUM(O10:S19)</f>
        <v>44087762470</v>
      </c>
      <c r="P8" s="1799"/>
      <c r="Q8" s="1799"/>
      <c r="R8" s="1799"/>
      <c r="S8" s="1799"/>
      <c r="T8" s="1799" t="s">
        <v>978</v>
      </c>
      <c r="U8" s="1799"/>
      <c r="V8" s="1799"/>
      <c r="W8" s="1799"/>
      <c r="X8" s="1577"/>
      <c r="Y8" s="444"/>
    </row>
    <row r="9" spans="2:34" ht="15.75" customHeight="1">
      <c r="J9" s="533"/>
      <c r="K9" s="1846"/>
      <c r="L9" s="1793"/>
      <c r="M9" s="1799"/>
      <c r="N9" s="1799"/>
      <c r="O9" s="1799"/>
      <c r="P9" s="1799"/>
      <c r="Q9" s="1799"/>
      <c r="R9" s="1799"/>
      <c r="S9" s="1799"/>
      <c r="T9" s="1799"/>
      <c r="U9" s="1799"/>
      <c r="V9" s="1799"/>
      <c r="W9" s="1799"/>
      <c r="X9" s="1577"/>
      <c r="Y9" s="444"/>
    </row>
    <row r="10" spans="2:34" ht="15.75" customHeight="1" outlineLevel="1">
      <c r="C10" s="2056" t="s">
        <v>836</v>
      </c>
      <c r="D10" s="2056"/>
      <c r="E10" s="2056"/>
      <c r="F10" s="2056"/>
      <c r="G10" s="2056"/>
      <c r="H10" s="2056"/>
      <c r="I10" s="2056"/>
      <c r="J10" s="2057"/>
      <c r="K10" s="1846">
        <v>28536</v>
      </c>
      <c r="L10" s="1793"/>
      <c r="M10" s="1799"/>
      <c r="N10" s="1799"/>
      <c r="O10" s="1799">
        <v>23413889662</v>
      </c>
      <c r="P10" s="1799"/>
      <c r="Q10" s="1799"/>
      <c r="R10" s="1799"/>
      <c r="S10" s="1799"/>
      <c r="T10" s="1799">
        <v>820647</v>
      </c>
      <c r="U10" s="1799"/>
      <c r="V10" s="1799"/>
      <c r="W10" s="1799"/>
      <c r="X10" s="1577"/>
      <c r="Y10" s="444"/>
    </row>
    <row r="11" spans="2:34" ht="15.75" customHeight="1" outlineLevel="1">
      <c r="C11" s="2056" t="s">
        <v>837</v>
      </c>
      <c r="D11" s="2056"/>
      <c r="E11" s="2056"/>
      <c r="F11" s="2056"/>
      <c r="G11" s="2056"/>
      <c r="H11" s="2056"/>
      <c r="I11" s="2056"/>
      <c r="J11" s="2057"/>
      <c r="K11" s="1846">
        <v>7081</v>
      </c>
      <c r="L11" s="1793"/>
      <c r="M11" s="1799"/>
      <c r="N11" s="1799"/>
      <c r="O11" s="1799">
        <v>5386755631</v>
      </c>
      <c r="P11" s="1799"/>
      <c r="Q11" s="1799"/>
      <c r="R11" s="1799"/>
      <c r="S11" s="1799"/>
      <c r="T11" s="1799">
        <v>761594</v>
      </c>
      <c r="U11" s="1799"/>
      <c r="V11" s="1799"/>
      <c r="W11" s="1799"/>
      <c r="X11" s="1577"/>
      <c r="Y11" s="444"/>
    </row>
    <row r="12" spans="2:34" ht="15.75" customHeight="1" outlineLevel="1">
      <c r="C12" s="2056" t="s">
        <v>318</v>
      </c>
      <c r="D12" s="2056"/>
      <c r="E12" s="2056"/>
      <c r="F12" s="2056"/>
      <c r="G12" s="2056"/>
      <c r="H12" s="2056"/>
      <c r="I12" s="2056"/>
      <c r="J12" s="2057"/>
      <c r="K12" s="1846">
        <v>1506</v>
      </c>
      <c r="L12" s="1793"/>
      <c r="M12" s="1799"/>
      <c r="N12" s="1799"/>
      <c r="O12" s="1799">
        <v>1195843248</v>
      </c>
      <c r="P12" s="1799"/>
      <c r="Q12" s="1799"/>
      <c r="R12" s="1799"/>
      <c r="S12" s="1799"/>
      <c r="T12" s="1799">
        <v>795109</v>
      </c>
      <c r="U12" s="1799"/>
      <c r="V12" s="1799"/>
      <c r="W12" s="1799"/>
      <c r="X12" s="1577"/>
      <c r="Y12" s="444"/>
    </row>
    <row r="13" spans="2:34" ht="15.75" customHeight="1" outlineLevel="1">
      <c r="C13" s="2056" t="s">
        <v>110</v>
      </c>
      <c r="D13" s="2056"/>
      <c r="E13" s="2056"/>
      <c r="F13" s="2056"/>
      <c r="G13" s="2056"/>
      <c r="H13" s="2056"/>
      <c r="I13" s="2056"/>
      <c r="J13" s="2057"/>
      <c r="K13" s="1846">
        <v>2379</v>
      </c>
      <c r="L13" s="1793"/>
      <c r="M13" s="1799"/>
      <c r="N13" s="1799"/>
      <c r="O13" s="1799">
        <v>1731127992</v>
      </c>
      <c r="P13" s="1799"/>
      <c r="Q13" s="1799"/>
      <c r="R13" s="1799"/>
      <c r="S13" s="1799"/>
      <c r="T13" s="1799">
        <v>729510</v>
      </c>
      <c r="U13" s="1799"/>
      <c r="V13" s="1799"/>
      <c r="W13" s="1799"/>
      <c r="X13" s="1577"/>
      <c r="Y13" s="444"/>
      <c r="AC13" s="127"/>
    </row>
    <row r="14" spans="2:34" ht="15.75" customHeight="1" outlineLevel="1">
      <c r="C14" s="2056" t="s">
        <v>319</v>
      </c>
      <c r="D14" s="2056"/>
      <c r="E14" s="2056"/>
      <c r="F14" s="2056"/>
      <c r="G14" s="2056"/>
      <c r="H14" s="2056"/>
      <c r="I14" s="2056"/>
      <c r="J14" s="2057"/>
      <c r="K14" s="1846">
        <v>1914</v>
      </c>
      <c r="L14" s="1793"/>
      <c r="M14" s="1799"/>
      <c r="N14" s="1799"/>
      <c r="O14" s="1799">
        <v>1566533642</v>
      </c>
      <c r="P14" s="1799"/>
      <c r="Q14" s="1799"/>
      <c r="R14" s="1799"/>
      <c r="S14" s="1799"/>
      <c r="T14" s="1799">
        <v>818461</v>
      </c>
      <c r="U14" s="1799"/>
      <c r="V14" s="1799"/>
      <c r="W14" s="1799"/>
      <c r="X14" s="1577"/>
      <c r="Y14" s="444"/>
      <c r="AC14" s="127"/>
    </row>
    <row r="15" spans="2:34" ht="15.75" customHeight="1" outlineLevel="1">
      <c r="C15" s="2056" t="s">
        <v>116</v>
      </c>
      <c r="D15" s="2056"/>
      <c r="E15" s="2056"/>
      <c r="F15" s="2056"/>
      <c r="G15" s="2056"/>
      <c r="H15" s="2056"/>
      <c r="I15" s="2056"/>
      <c r="J15" s="2057"/>
      <c r="K15" s="1846">
        <v>1982</v>
      </c>
      <c r="L15" s="1793"/>
      <c r="M15" s="1799"/>
      <c r="N15" s="1799"/>
      <c r="O15" s="1799">
        <v>1672486604</v>
      </c>
      <c r="P15" s="1799"/>
      <c r="Q15" s="1799"/>
      <c r="R15" s="1799"/>
      <c r="S15" s="1799"/>
      <c r="T15" s="1799">
        <v>843838</v>
      </c>
      <c r="U15" s="1799"/>
      <c r="V15" s="1799"/>
      <c r="W15" s="1799"/>
      <c r="X15" s="1577"/>
      <c r="Y15" s="444"/>
      <c r="AC15" s="127"/>
    </row>
    <row r="16" spans="2:34" ht="15.75" customHeight="1" outlineLevel="1">
      <c r="C16" s="2050" t="s">
        <v>330</v>
      </c>
      <c r="D16" s="2050"/>
      <c r="E16" s="2050"/>
      <c r="F16" s="2050"/>
      <c r="G16" s="2050"/>
      <c r="H16" s="2050"/>
      <c r="I16" s="2050"/>
      <c r="J16" s="2051"/>
      <c r="K16" s="2052">
        <v>2301</v>
      </c>
      <c r="L16" s="2053"/>
      <c r="M16" s="2054"/>
      <c r="N16" s="2054"/>
      <c r="O16" s="2054">
        <v>1784785459</v>
      </c>
      <c r="P16" s="2054"/>
      <c r="Q16" s="2054"/>
      <c r="R16" s="2054"/>
      <c r="S16" s="2054"/>
      <c r="T16" s="2054">
        <v>777684</v>
      </c>
      <c r="U16" s="2054"/>
      <c r="V16" s="2054"/>
      <c r="W16" s="2054"/>
      <c r="X16" s="2055"/>
      <c r="Y16" s="444"/>
      <c r="AC16" s="127"/>
    </row>
    <row r="17" spans="2:29" ht="15.75" customHeight="1" outlineLevel="1">
      <c r="C17" s="2056" t="s">
        <v>118</v>
      </c>
      <c r="D17" s="2056"/>
      <c r="E17" s="2056"/>
      <c r="F17" s="2056"/>
      <c r="G17" s="2056"/>
      <c r="H17" s="2056"/>
      <c r="I17" s="2056"/>
      <c r="J17" s="2057"/>
      <c r="K17" s="1846">
        <v>2095</v>
      </c>
      <c r="L17" s="1793"/>
      <c r="M17" s="1799"/>
      <c r="N17" s="1799"/>
      <c r="O17" s="1799">
        <v>1767066164</v>
      </c>
      <c r="P17" s="1799"/>
      <c r="Q17" s="1799"/>
      <c r="R17" s="1799"/>
      <c r="S17" s="1799"/>
      <c r="T17" s="1799">
        <v>844274</v>
      </c>
      <c r="U17" s="1799"/>
      <c r="V17" s="1799"/>
      <c r="W17" s="1799"/>
      <c r="X17" s="1577"/>
      <c r="Y17" s="444"/>
      <c r="AC17" s="127"/>
    </row>
    <row r="18" spans="2:29" ht="15.75" customHeight="1" outlineLevel="1">
      <c r="C18" s="2056" t="s">
        <v>120</v>
      </c>
      <c r="D18" s="2056"/>
      <c r="E18" s="2056"/>
      <c r="F18" s="2056"/>
      <c r="G18" s="2056"/>
      <c r="H18" s="2056"/>
      <c r="I18" s="2056"/>
      <c r="J18" s="2057"/>
      <c r="K18" s="1846">
        <v>1584</v>
      </c>
      <c r="L18" s="1793"/>
      <c r="M18" s="1799"/>
      <c r="N18" s="1799"/>
      <c r="O18" s="1799">
        <v>1211707786</v>
      </c>
      <c r="P18" s="1799"/>
      <c r="Q18" s="1799"/>
      <c r="R18" s="1799"/>
      <c r="S18" s="1799"/>
      <c r="T18" s="1799">
        <v>765450</v>
      </c>
      <c r="U18" s="1799"/>
      <c r="V18" s="1799"/>
      <c r="W18" s="1799"/>
      <c r="X18" s="1577"/>
      <c r="Y18" s="444"/>
    </row>
    <row r="19" spans="2:29" ht="15.75" customHeight="1" outlineLevel="1">
      <c r="C19" s="2056" t="s">
        <v>122</v>
      </c>
      <c r="D19" s="2056"/>
      <c r="E19" s="2056"/>
      <c r="F19" s="2056"/>
      <c r="G19" s="2056"/>
      <c r="H19" s="2056"/>
      <c r="I19" s="2056"/>
      <c r="J19" s="2057"/>
      <c r="K19" s="1846">
        <v>5195</v>
      </c>
      <c r="L19" s="1793"/>
      <c r="M19" s="1799"/>
      <c r="N19" s="1799"/>
      <c r="O19" s="1799">
        <v>4357566282</v>
      </c>
      <c r="P19" s="1799"/>
      <c r="Q19" s="1799"/>
      <c r="R19" s="1799"/>
      <c r="S19" s="1799"/>
      <c r="T19" s="1799">
        <v>839608</v>
      </c>
      <c r="U19" s="1799"/>
      <c r="V19" s="1799"/>
      <c r="W19" s="1799"/>
      <c r="X19" s="1577"/>
      <c r="Y19" s="444"/>
    </row>
    <row r="20" spans="2:29" ht="19.5" customHeight="1">
      <c r="C20" s="2056"/>
      <c r="D20" s="2056"/>
      <c r="E20" s="2056"/>
      <c r="F20" s="2056"/>
      <c r="G20" s="2056"/>
      <c r="H20" s="2056"/>
      <c r="I20" s="2056"/>
      <c r="J20" s="2057"/>
      <c r="K20" s="1864"/>
      <c r="L20" s="2059"/>
      <c r="M20" s="2059"/>
      <c r="N20" s="1855"/>
      <c r="O20" s="1853"/>
      <c r="P20" s="2059"/>
      <c r="Q20" s="2059"/>
      <c r="R20" s="2059"/>
      <c r="S20" s="1855"/>
      <c r="T20" s="1853"/>
      <c r="U20" s="2059"/>
      <c r="V20" s="2059"/>
      <c r="W20" s="2059"/>
      <c r="X20" s="2059"/>
      <c r="Y20" s="35"/>
    </row>
    <row r="21" spans="2:29" ht="19.5" customHeight="1">
      <c r="C21" s="2060" t="s">
        <v>747</v>
      </c>
      <c r="D21" s="2060"/>
      <c r="E21" s="2060"/>
      <c r="F21" s="2060"/>
      <c r="G21" s="2060"/>
      <c r="H21" s="2060"/>
      <c r="I21" s="2060"/>
      <c r="J21" s="2061"/>
      <c r="K21" s="1781"/>
      <c r="L21" s="1782"/>
      <c r="M21" s="1782"/>
      <c r="N21" s="1783"/>
      <c r="O21" s="1787"/>
      <c r="P21" s="1782"/>
      <c r="Q21" s="1782"/>
      <c r="R21" s="1782"/>
      <c r="S21" s="1783"/>
      <c r="T21" s="1787"/>
      <c r="U21" s="1782"/>
      <c r="V21" s="1782"/>
      <c r="W21" s="1782"/>
      <c r="X21" s="1782"/>
      <c r="Y21" s="35"/>
    </row>
    <row r="22" spans="2:29" s="52" customFormat="1" ht="16.5" hidden="1" customHeight="1">
      <c r="C22" s="2056" t="s">
        <v>490</v>
      </c>
      <c r="D22" s="2056"/>
      <c r="E22" s="2056"/>
      <c r="F22" s="2056"/>
      <c r="G22" s="2056"/>
      <c r="H22" s="2056"/>
      <c r="I22" s="2056"/>
      <c r="J22" s="2057"/>
      <c r="K22" s="1791">
        <v>1159</v>
      </c>
      <c r="L22" s="1792"/>
      <c r="M22" s="1792"/>
      <c r="N22" s="1793"/>
      <c r="O22" s="1577">
        <v>751423732</v>
      </c>
      <c r="P22" s="1792"/>
      <c r="Q22" s="1792"/>
      <c r="R22" s="1792"/>
      <c r="S22" s="1793"/>
      <c r="T22" s="1577">
        <v>648337</v>
      </c>
      <c r="U22" s="1792"/>
      <c r="V22" s="1792"/>
      <c r="W22" s="1792"/>
      <c r="X22" s="1792"/>
      <c r="Y22" s="466"/>
    </row>
    <row r="23" spans="2:29" ht="16.5" hidden="1" customHeight="1">
      <c r="C23" s="2056" t="s">
        <v>520</v>
      </c>
      <c r="D23" s="2056"/>
      <c r="E23" s="2056"/>
      <c r="F23" s="2056"/>
      <c r="G23" s="2056"/>
      <c r="H23" s="2056"/>
      <c r="I23" s="2056"/>
      <c r="J23" s="2057"/>
      <c r="K23" s="1791">
        <v>1226</v>
      </c>
      <c r="L23" s="1792"/>
      <c r="M23" s="1792"/>
      <c r="N23" s="1793"/>
      <c r="O23" s="1577">
        <v>927542045</v>
      </c>
      <c r="P23" s="1792"/>
      <c r="Q23" s="1792"/>
      <c r="R23" s="1792"/>
      <c r="S23" s="1793"/>
      <c r="T23" s="1577">
        <v>756559</v>
      </c>
      <c r="U23" s="1792"/>
      <c r="V23" s="1792"/>
      <c r="W23" s="1792"/>
      <c r="X23" s="1792"/>
      <c r="Y23" s="444"/>
    </row>
    <row r="24" spans="2:29" s="11" customFormat="1" ht="16.5" hidden="1" customHeight="1">
      <c r="B24" s="9"/>
      <c r="C24" s="2056" t="s">
        <v>491</v>
      </c>
      <c r="D24" s="2056"/>
      <c r="E24" s="2056"/>
      <c r="F24" s="2056"/>
      <c r="G24" s="2056"/>
      <c r="H24" s="2056"/>
      <c r="I24" s="2056"/>
      <c r="J24" s="2057"/>
      <c r="K24" s="1791">
        <v>1318</v>
      </c>
      <c r="L24" s="1792"/>
      <c r="M24" s="1792"/>
      <c r="N24" s="1793"/>
      <c r="O24" s="1577">
        <v>1017064908</v>
      </c>
      <c r="P24" s="1792"/>
      <c r="Q24" s="1792"/>
      <c r="R24" s="1792"/>
      <c r="S24" s="1793"/>
      <c r="T24" s="1577">
        <v>771672</v>
      </c>
      <c r="U24" s="1792"/>
      <c r="V24" s="1792"/>
      <c r="W24" s="1792"/>
      <c r="X24" s="1792"/>
      <c r="Y24" s="459"/>
    </row>
    <row r="25" spans="2:29" s="11" customFormat="1" ht="16.5" hidden="1" customHeight="1">
      <c r="B25" s="9"/>
      <c r="C25" s="2056" t="s">
        <v>498</v>
      </c>
      <c r="D25" s="2056"/>
      <c r="E25" s="2056"/>
      <c r="F25" s="2056"/>
      <c r="G25" s="2056"/>
      <c r="H25" s="2056"/>
      <c r="I25" s="2056"/>
      <c r="J25" s="2057"/>
      <c r="K25" s="1791">
        <v>1390</v>
      </c>
      <c r="L25" s="1792"/>
      <c r="M25" s="1792"/>
      <c r="N25" s="1793"/>
      <c r="O25" s="1577">
        <v>1152851759</v>
      </c>
      <c r="P25" s="1792"/>
      <c r="Q25" s="1792"/>
      <c r="R25" s="1792"/>
      <c r="S25" s="1793"/>
      <c r="T25" s="1577">
        <v>829389</v>
      </c>
      <c r="U25" s="1792"/>
      <c r="V25" s="1792"/>
      <c r="W25" s="1792"/>
      <c r="X25" s="1792"/>
      <c r="Y25" s="459"/>
    </row>
    <row r="26" spans="2:29" ht="16.5" hidden="1" customHeight="1">
      <c r="C26" s="2056" t="s">
        <v>492</v>
      </c>
      <c r="D26" s="2056"/>
      <c r="E26" s="2056"/>
      <c r="F26" s="2056"/>
      <c r="G26" s="2056"/>
      <c r="H26" s="2056"/>
      <c r="I26" s="2056"/>
      <c r="J26" s="2057"/>
      <c r="K26" s="1791">
        <v>1533</v>
      </c>
      <c r="L26" s="1792"/>
      <c r="M26" s="1792"/>
      <c r="N26" s="1793"/>
      <c r="O26" s="1577">
        <v>1233037396</v>
      </c>
      <c r="P26" s="1792"/>
      <c r="Q26" s="1792"/>
      <c r="R26" s="1792"/>
      <c r="S26" s="1793"/>
      <c r="T26" s="1577">
        <v>834825</v>
      </c>
      <c r="U26" s="1792"/>
      <c r="V26" s="1792"/>
      <c r="W26" s="1792"/>
      <c r="X26" s="1792"/>
      <c r="Y26" s="35"/>
    </row>
    <row r="27" spans="2:29" ht="16.5" customHeight="1">
      <c r="C27" s="2056" t="s">
        <v>493</v>
      </c>
      <c r="D27" s="2056"/>
      <c r="E27" s="2056"/>
      <c r="F27" s="2056"/>
      <c r="G27" s="2056"/>
      <c r="H27" s="2056"/>
      <c r="I27" s="2056"/>
      <c r="J27" s="2057"/>
      <c r="K27" s="1791">
        <v>1603</v>
      </c>
      <c r="L27" s="1792"/>
      <c r="M27" s="1792"/>
      <c r="N27" s="1793"/>
      <c r="O27" s="1577">
        <v>1286196949</v>
      </c>
      <c r="P27" s="1792"/>
      <c r="Q27" s="1792"/>
      <c r="R27" s="1792"/>
      <c r="S27" s="1793"/>
      <c r="T27" s="1577">
        <v>802369</v>
      </c>
      <c r="U27" s="1792"/>
      <c r="V27" s="1792"/>
      <c r="W27" s="1792"/>
      <c r="X27" s="1792"/>
      <c r="Y27" s="35"/>
    </row>
    <row r="28" spans="2:29" ht="16.5" customHeight="1">
      <c r="C28" s="2056" t="s">
        <v>497</v>
      </c>
      <c r="D28" s="2056"/>
      <c r="E28" s="2056"/>
      <c r="F28" s="2056"/>
      <c r="G28" s="2056"/>
      <c r="H28" s="2056"/>
      <c r="I28" s="2056"/>
      <c r="J28" s="2057"/>
      <c r="K28" s="1791">
        <v>1723</v>
      </c>
      <c r="L28" s="1792"/>
      <c r="M28" s="1792"/>
      <c r="N28" s="1793"/>
      <c r="O28" s="1577">
        <v>1395752527</v>
      </c>
      <c r="P28" s="1792"/>
      <c r="Q28" s="1792"/>
      <c r="R28" s="1792"/>
      <c r="S28" s="1793"/>
      <c r="T28" s="1577">
        <v>810071</v>
      </c>
      <c r="U28" s="1792"/>
      <c r="V28" s="1792"/>
      <c r="W28" s="1792"/>
      <c r="X28" s="1792"/>
      <c r="Y28" s="35"/>
    </row>
    <row r="29" spans="2:29" ht="16.5" customHeight="1">
      <c r="C29" s="2056" t="s">
        <v>534</v>
      </c>
      <c r="D29" s="2056"/>
      <c r="E29" s="2056"/>
      <c r="F29" s="2056"/>
      <c r="G29" s="2056"/>
      <c r="H29" s="2056"/>
      <c r="I29" s="2056"/>
      <c r="J29" s="2057"/>
      <c r="K29" s="1791">
        <v>1858</v>
      </c>
      <c r="L29" s="1792"/>
      <c r="M29" s="1792"/>
      <c r="N29" s="1793"/>
      <c r="O29" s="1577">
        <v>1508259246</v>
      </c>
      <c r="P29" s="1792"/>
      <c r="Q29" s="1792"/>
      <c r="R29" s="1792"/>
      <c r="S29" s="1793"/>
      <c r="T29" s="1577">
        <v>811765</v>
      </c>
      <c r="U29" s="1792"/>
      <c r="V29" s="1792"/>
      <c r="W29" s="1792"/>
      <c r="X29" s="1792"/>
      <c r="Y29" s="35"/>
    </row>
    <row r="30" spans="2:29" ht="16.5" customHeight="1">
      <c r="C30" s="2056" t="s">
        <v>759</v>
      </c>
      <c r="D30" s="2056"/>
      <c r="E30" s="2056"/>
      <c r="F30" s="2056"/>
      <c r="G30" s="2056"/>
      <c r="H30" s="2056"/>
      <c r="I30" s="2056"/>
      <c r="J30" s="2057"/>
      <c r="K30" s="1846">
        <v>1978</v>
      </c>
      <c r="L30" s="1793"/>
      <c r="M30" s="1799"/>
      <c r="N30" s="1799"/>
      <c r="O30" s="1799">
        <v>1558970552</v>
      </c>
      <c r="P30" s="1799"/>
      <c r="Q30" s="1799"/>
      <c r="R30" s="1799"/>
      <c r="S30" s="1799"/>
      <c r="T30" s="1799">
        <v>788155</v>
      </c>
      <c r="U30" s="1799"/>
      <c r="V30" s="1799"/>
      <c r="W30" s="1799"/>
      <c r="X30" s="1577"/>
      <c r="Y30" s="35"/>
    </row>
    <row r="31" spans="2:29" ht="15.75" customHeight="1">
      <c r="C31" s="2056" t="s">
        <v>767</v>
      </c>
      <c r="D31" s="2056"/>
      <c r="E31" s="2056"/>
      <c r="F31" s="2056"/>
      <c r="G31" s="2056"/>
      <c r="H31" s="2056"/>
      <c r="I31" s="2056"/>
      <c r="J31" s="2057"/>
      <c r="K31" s="1846">
        <v>2087</v>
      </c>
      <c r="L31" s="1793"/>
      <c r="M31" s="1799"/>
      <c r="N31" s="1799"/>
      <c r="O31" s="1799">
        <v>1653673233</v>
      </c>
      <c r="P31" s="1799"/>
      <c r="Q31" s="1799"/>
      <c r="R31" s="1799"/>
      <c r="S31" s="1799"/>
      <c r="T31" s="1799">
        <v>792369</v>
      </c>
      <c r="U31" s="1799"/>
      <c r="V31" s="1799"/>
      <c r="W31" s="1799"/>
      <c r="X31" s="1577"/>
      <c r="Y31" s="444"/>
    </row>
    <row r="32" spans="2:29" s="607" customFormat="1" ht="15.75" customHeight="1">
      <c r="C32" s="2062" t="s">
        <v>932</v>
      </c>
      <c r="D32" s="2062"/>
      <c r="E32" s="2062"/>
      <c r="F32" s="2062"/>
      <c r="G32" s="2062"/>
      <c r="H32" s="2062"/>
      <c r="I32" s="2062"/>
      <c r="J32" s="2063"/>
      <c r="K32" s="1846">
        <v>2228</v>
      </c>
      <c r="L32" s="1793"/>
      <c r="M32" s="1799"/>
      <c r="N32" s="1799"/>
      <c r="O32" s="1799">
        <v>1841415870</v>
      </c>
      <c r="P32" s="1799"/>
      <c r="Q32" s="1799"/>
      <c r="R32" s="1799"/>
      <c r="S32" s="1799"/>
      <c r="T32" s="1799">
        <v>829467</v>
      </c>
      <c r="U32" s="1799"/>
      <c r="V32" s="1799"/>
      <c r="W32" s="1799"/>
      <c r="X32" s="1577"/>
      <c r="Y32" s="444"/>
    </row>
    <row r="33" spans="3:34" ht="15.75" customHeight="1" thickBot="1">
      <c r="C33" s="2064"/>
      <c r="D33" s="2064"/>
      <c r="E33" s="2064"/>
      <c r="F33" s="2064"/>
      <c r="G33" s="2064"/>
      <c r="H33" s="2064"/>
      <c r="I33" s="2064"/>
      <c r="J33" s="2065"/>
      <c r="K33" s="2066"/>
      <c r="L33" s="2067"/>
      <c r="M33" s="2068"/>
      <c r="N33" s="2068"/>
      <c r="O33" s="2068"/>
      <c r="P33" s="2068"/>
      <c r="Q33" s="2068"/>
      <c r="R33" s="2068"/>
      <c r="S33" s="2068"/>
      <c r="T33" s="2069"/>
      <c r="U33" s="2069"/>
      <c r="V33" s="2069"/>
      <c r="W33" s="2069"/>
      <c r="X33" s="2070"/>
      <c r="Y33" s="444"/>
      <c r="AC33" s="127"/>
    </row>
    <row r="34" spans="3:34" ht="15.75" customHeight="1" thickTop="1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445"/>
      <c r="U34" s="445"/>
      <c r="V34" s="445"/>
      <c r="W34" s="445"/>
      <c r="X34" s="441" t="s">
        <v>972</v>
      </c>
      <c r="Y34" s="444"/>
      <c r="AC34" s="127"/>
    </row>
    <row r="35" spans="3:34" s="607" customFormat="1" ht="12" customHeight="1">
      <c r="C35" s="677" t="s">
        <v>910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445"/>
      <c r="U35" s="445"/>
      <c r="V35" s="445"/>
      <c r="W35" s="445"/>
      <c r="X35" s="441"/>
      <c r="Y35" s="444"/>
      <c r="AC35" s="127"/>
    </row>
    <row r="36" spans="3:34" ht="12" customHeight="1">
      <c r="C36" s="677" t="s">
        <v>887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446"/>
      <c r="Y36" s="35"/>
    </row>
    <row r="37" spans="3:34">
      <c r="C37" s="35"/>
      <c r="D37" s="677" t="s">
        <v>1037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446"/>
      <c r="Y37" s="35"/>
    </row>
    <row r="38" spans="3:34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5"/>
      <c r="R38" s="355"/>
      <c r="S38" s="355"/>
      <c r="T38" s="355"/>
      <c r="U38" s="355"/>
      <c r="V38" s="355"/>
      <c r="W38" s="35"/>
      <c r="X38" s="446"/>
      <c r="Y38" s="35"/>
    </row>
    <row r="39" spans="3:34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446"/>
      <c r="Y39" s="35"/>
    </row>
    <row r="40" spans="3:34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446"/>
      <c r="Y40" s="35"/>
    </row>
    <row r="47" spans="3:34">
      <c r="O47" s="8"/>
      <c r="P47" s="8"/>
      <c r="Q47" s="8"/>
      <c r="R47" s="8"/>
      <c r="S47" s="8"/>
      <c r="T47" s="8"/>
      <c r="U47" s="8"/>
      <c r="V47" s="8"/>
      <c r="W47" s="8"/>
      <c r="X47" s="20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3:34">
      <c r="O48" s="8"/>
      <c r="P48" s="8"/>
      <c r="Q48" s="8"/>
      <c r="R48" s="8"/>
      <c r="S48" s="8"/>
      <c r="T48" s="8"/>
      <c r="U48" s="8"/>
      <c r="V48" s="8"/>
      <c r="W48" s="8"/>
      <c r="X48" s="20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5:34">
      <c r="O49" s="8"/>
      <c r="P49" s="8"/>
      <c r="Q49" s="8"/>
      <c r="R49" s="8"/>
      <c r="S49" s="8"/>
      <c r="T49" s="8"/>
      <c r="U49" s="8"/>
      <c r="V49" s="8"/>
      <c r="W49" s="8"/>
      <c r="X49" s="20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5:34">
      <c r="O50" s="8"/>
      <c r="P50" s="8"/>
      <c r="Q50" s="8"/>
      <c r="R50" s="8"/>
      <c r="S50" s="8"/>
      <c r="T50" s="8"/>
      <c r="U50" s="8"/>
      <c r="V50" s="8"/>
      <c r="W50" s="8"/>
      <c r="X50" s="20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5:34">
      <c r="O51" s="8"/>
      <c r="P51" s="8"/>
      <c r="Q51" s="8"/>
      <c r="R51" s="8"/>
      <c r="S51" s="8"/>
      <c r="T51" s="8"/>
      <c r="U51" s="8"/>
      <c r="V51" s="8"/>
      <c r="W51" s="8"/>
      <c r="X51" s="20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5:34">
      <c r="O52" s="8"/>
      <c r="P52" s="8"/>
      <c r="Q52" s="8"/>
      <c r="R52" s="8"/>
      <c r="S52" s="8"/>
      <c r="T52" s="8"/>
      <c r="U52" s="8"/>
      <c r="V52" s="8"/>
      <c r="W52" s="8"/>
      <c r="X52" s="20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5:34">
      <c r="O53" s="8"/>
      <c r="P53" s="8"/>
      <c r="Q53" s="8"/>
      <c r="R53" s="8"/>
      <c r="S53" s="8"/>
      <c r="T53" s="8"/>
      <c r="U53" s="8"/>
      <c r="V53" s="8"/>
      <c r="W53" s="8"/>
      <c r="X53" s="20"/>
      <c r="Y53" s="8"/>
      <c r="Z53" s="8"/>
      <c r="AA53" s="8"/>
      <c r="AB53" s="8"/>
      <c r="AC53" s="8"/>
      <c r="AD53" s="8"/>
      <c r="AE53" s="294"/>
      <c r="AF53" s="294"/>
      <c r="AG53" s="294"/>
      <c r="AH53" s="294"/>
    </row>
    <row r="54" spans="15:34">
      <c r="O54" s="8"/>
      <c r="P54" s="8"/>
      <c r="Q54" s="8"/>
      <c r="R54" s="8"/>
      <c r="S54" s="8"/>
      <c r="T54" s="8"/>
      <c r="U54" s="8"/>
      <c r="V54" s="8"/>
      <c r="W54" s="8"/>
      <c r="X54" s="20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5:34">
      <c r="O55" s="8"/>
      <c r="P55" s="8"/>
      <c r="Q55" s="8"/>
      <c r="R55" s="8"/>
      <c r="S55" s="8"/>
      <c r="T55" s="8"/>
      <c r="U55" s="8"/>
      <c r="V55" s="8"/>
      <c r="W55" s="8"/>
      <c r="X55" s="20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5:34">
      <c r="O56" s="8"/>
      <c r="P56" s="8"/>
      <c r="Q56" s="8"/>
      <c r="R56" s="8"/>
      <c r="S56" s="8"/>
      <c r="T56" s="8"/>
      <c r="U56" s="8"/>
      <c r="V56" s="8"/>
      <c r="W56" s="8"/>
      <c r="X56" s="20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5:34">
      <c r="O57" s="8"/>
      <c r="P57" s="8"/>
      <c r="Q57" s="8"/>
      <c r="R57" s="8"/>
      <c r="S57" s="8"/>
      <c r="T57" s="8"/>
      <c r="U57" s="8"/>
      <c r="V57" s="8"/>
      <c r="W57" s="8"/>
      <c r="X57" s="20"/>
      <c r="Y57" s="8"/>
      <c r="Z57" s="8"/>
      <c r="AA57" s="8"/>
      <c r="AB57" s="8"/>
      <c r="AC57" s="8"/>
      <c r="AD57" s="8"/>
      <c r="AE57" s="8"/>
      <c r="AF57" s="8"/>
      <c r="AG57" s="8"/>
      <c r="AH57" s="8"/>
    </row>
  </sheetData>
  <mergeCells count="120">
    <mergeCell ref="C32:J32"/>
    <mergeCell ref="K32:N32"/>
    <mergeCell ref="O32:S32"/>
    <mergeCell ref="T32:X32"/>
    <mergeCell ref="C33:J33"/>
    <mergeCell ref="K33:N33"/>
    <mergeCell ref="O33:S33"/>
    <mergeCell ref="T33:X33"/>
    <mergeCell ref="C27:J27"/>
    <mergeCell ref="K27:N27"/>
    <mergeCell ref="O27:S27"/>
    <mergeCell ref="T27:X27"/>
    <mergeCell ref="C28:J28"/>
    <mergeCell ref="K28:N28"/>
    <mergeCell ref="O28:S28"/>
    <mergeCell ref="T28:X28"/>
    <mergeCell ref="C29:J29"/>
    <mergeCell ref="K29:N29"/>
    <mergeCell ref="O29:S29"/>
    <mergeCell ref="T29:X29"/>
    <mergeCell ref="C30:J30"/>
    <mergeCell ref="K30:N30"/>
    <mergeCell ref="O30:S30"/>
    <mergeCell ref="T30:X30"/>
    <mergeCell ref="C31:J31"/>
    <mergeCell ref="K31:N31"/>
    <mergeCell ref="O31:S31"/>
    <mergeCell ref="T31:X31"/>
    <mergeCell ref="C24:J24"/>
    <mergeCell ref="K24:N24"/>
    <mergeCell ref="O24:S24"/>
    <mergeCell ref="T24:X24"/>
    <mergeCell ref="C25:J25"/>
    <mergeCell ref="K25:N25"/>
    <mergeCell ref="O25:S25"/>
    <mergeCell ref="T25:X25"/>
    <mergeCell ref="C26:J26"/>
    <mergeCell ref="K26:N26"/>
    <mergeCell ref="O26:S26"/>
    <mergeCell ref="T26:X26"/>
    <mergeCell ref="C22:J22"/>
    <mergeCell ref="K22:N22"/>
    <mergeCell ref="O22:S22"/>
    <mergeCell ref="T22:X22"/>
    <mergeCell ref="C21:J21"/>
    <mergeCell ref="K21:N21"/>
    <mergeCell ref="O21:S21"/>
    <mergeCell ref="T21:X21"/>
    <mergeCell ref="C23:J23"/>
    <mergeCell ref="K23:N23"/>
    <mergeCell ref="O23:S23"/>
    <mergeCell ref="T23:X23"/>
    <mergeCell ref="C18:J18"/>
    <mergeCell ref="K18:N18"/>
    <mergeCell ref="O18:S18"/>
    <mergeCell ref="T18:X18"/>
    <mergeCell ref="C19:J19"/>
    <mergeCell ref="K19:N19"/>
    <mergeCell ref="O19:S19"/>
    <mergeCell ref="T19:X19"/>
    <mergeCell ref="C20:J20"/>
    <mergeCell ref="K20:N20"/>
    <mergeCell ref="O20:S20"/>
    <mergeCell ref="T20:X20"/>
    <mergeCell ref="C15:J15"/>
    <mergeCell ref="K15:N15"/>
    <mergeCell ref="O15:S15"/>
    <mergeCell ref="T15:X15"/>
    <mergeCell ref="C16:J16"/>
    <mergeCell ref="K16:N16"/>
    <mergeCell ref="O16:S16"/>
    <mergeCell ref="T16:X16"/>
    <mergeCell ref="C17:J17"/>
    <mergeCell ref="K17:N17"/>
    <mergeCell ref="O17:S17"/>
    <mergeCell ref="T17:X17"/>
    <mergeCell ref="C12:J12"/>
    <mergeCell ref="K12:N12"/>
    <mergeCell ref="O12:S12"/>
    <mergeCell ref="T12:X12"/>
    <mergeCell ref="C13:J13"/>
    <mergeCell ref="K13:N13"/>
    <mergeCell ref="O13:S13"/>
    <mergeCell ref="T13:X13"/>
    <mergeCell ref="C14:J14"/>
    <mergeCell ref="K14:N14"/>
    <mergeCell ref="O14:S14"/>
    <mergeCell ref="T14:X14"/>
    <mergeCell ref="K9:N9"/>
    <mergeCell ref="O9:S9"/>
    <mergeCell ref="T9:X9"/>
    <mergeCell ref="C10:J10"/>
    <mergeCell ref="K10:N10"/>
    <mergeCell ref="O10:S10"/>
    <mergeCell ref="T10:X10"/>
    <mergeCell ref="C11:J11"/>
    <mergeCell ref="K11:N11"/>
    <mergeCell ref="O11:S11"/>
    <mergeCell ref="T11:X11"/>
    <mergeCell ref="C6:J6"/>
    <mergeCell ref="K6:N6"/>
    <mergeCell ref="O6:S6"/>
    <mergeCell ref="T6:X6"/>
    <mergeCell ref="C7:J7"/>
    <mergeCell ref="K7:N7"/>
    <mergeCell ref="O7:S7"/>
    <mergeCell ref="T7:X7"/>
    <mergeCell ref="C8:J8"/>
    <mergeCell ref="K8:N8"/>
    <mergeCell ref="O8:S8"/>
    <mergeCell ref="T8:X8"/>
    <mergeCell ref="C5:J5"/>
    <mergeCell ref="K5:N5"/>
    <mergeCell ref="O5:S5"/>
    <mergeCell ref="T5:X5"/>
    <mergeCell ref="C2:S2"/>
    <mergeCell ref="C4:J4"/>
    <mergeCell ref="K4:N4"/>
    <mergeCell ref="O4:S4"/>
    <mergeCell ref="T4:X4"/>
  </mergeCells>
  <phoneticPr fontId="2"/>
  <pageMargins left="0.51181102362204722" right="0.51181102362204722" top="0.55118110236220474" bottom="0.55118110236220474" header="0.31496062992125984" footer="0.31496062992125984"/>
  <pageSetup paperSize="9" firstPageNumber="34" orientation="portrait" useFirstPageNumber="1" r:id="rId1"/>
  <headerFooter>
    <oddFooter>&amp;C&amp;"HGPｺﾞｼｯｸM,ﾒﾃﾞｨｳﾑ"&amp;10
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AG53"/>
  <sheetViews>
    <sheetView zoomScaleNormal="100" workbookViewId="0">
      <selection activeCell="C53" sqref="C53"/>
    </sheetView>
  </sheetViews>
  <sheetFormatPr defaultColWidth="2.625" defaultRowHeight="12"/>
  <cols>
    <col min="1" max="9" width="2.625" style="2"/>
    <col min="10" max="10" width="2.625" style="2" customWidth="1"/>
    <col min="11" max="12" width="2.625" style="2"/>
    <col min="13" max="13" width="2.875" style="2" customWidth="1"/>
    <col min="14" max="15" width="2.625" style="2"/>
    <col min="16" max="16" width="3" style="2" customWidth="1"/>
    <col min="17" max="18" width="2.625" style="2"/>
    <col min="19" max="19" width="2.875" style="2" customWidth="1"/>
    <col min="20" max="21" width="2.625" style="2"/>
    <col min="22" max="22" width="3.125" style="2" customWidth="1"/>
    <col min="23" max="24" width="2.625" style="2"/>
    <col min="25" max="25" width="3" style="2" customWidth="1"/>
    <col min="26" max="16384" width="2.625" style="2"/>
  </cols>
  <sheetData>
    <row r="1" spans="2:31" s="5" customFormat="1" ht="17.25">
      <c r="B1" s="1744">
        <v>7</v>
      </c>
      <c r="C1" s="1744"/>
      <c r="D1" s="6" t="s">
        <v>921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31" s="11" customFormat="1" ht="14.25">
      <c r="B2" s="9"/>
      <c r="C2" s="1609" t="s">
        <v>792</v>
      </c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1609"/>
      <c r="T2" s="1609"/>
      <c r="U2" s="1609"/>
      <c r="V2" s="1609"/>
    </row>
    <row r="3" spans="2:31" s="11" customFormat="1" ht="15" thickBot="1">
      <c r="B3" s="467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65" t="s">
        <v>528</v>
      </c>
      <c r="W3" s="459"/>
      <c r="X3" s="459"/>
      <c r="Y3" s="459"/>
      <c r="Z3" s="459"/>
      <c r="AA3" s="459"/>
      <c r="AB3" s="459"/>
      <c r="AC3" s="459"/>
      <c r="AD3" s="459"/>
      <c r="AE3" s="459"/>
    </row>
    <row r="4" spans="2:31" s="128" customFormat="1" ht="15.75" customHeight="1" thickTop="1">
      <c r="B4" s="468"/>
      <c r="C4" s="2107" t="s">
        <v>494</v>
      </c>
      <c r="D4" s="2107"/>
      <c r="E4" s="2107"/>
      <c r="F4" s="2107"/>
      <c r="G4" s="2107"/>
      <c r="H4" s="2107"/>
      <c r="I4" s="2107"/>
      <c r="J4" s="2108"/>
      <c r="K4" s="2110" t="s">
        <v>529</v>
      </c>
      <c r="L4" s="2107"/>
      <c r="M4" s="2111"/>
      <c r="N4" s="2107" t="s">
        <v>530</v>
      </c>
      <c r="O4" s="2107"/>
      <c r="P4" s="2111"/>
      <c r="Q4" s="2107" t="s">
        <v>531</v>
      </c>
      <c r="R4" s="2107"/>
      <c r="S4" s="2111"/>
      <c r="T4" s="2107" t="s">
        <v>532</v>
      </c>
      <c r="U4" s="2107"/>
      <c r="V4" s="2107"/>
      <c r="W4" s="469"/>
      <c r="X4" s="469"/>
      <c r="Y4" s="468"/>
      <c r="Z4" s="468"/>
      <c r="AA4" s="468"/>
      <c r="AB4" s="468"/>
      <c r="AC4" s="468"/>
      <c r="AD4" s="468"/>
      <c r="AE4" s="468"/>
    </row>
    <row r="5" spans="2:31" s="128" customFormat="1" ht="15.75" customHeight="1">
      <c r="B5" s="468"/>
      <c r="C5" s="2076"/>
      <c r="D5" s="2076"/>
      <c r="E5" s="2076"/>
      <c r="F5" s="2076"/>
      <c r="G5" s="2076"/>
      <c r="H5" s="2076"/>
      <c r="I5" s="2076"/>
      <c r="J5" s="2109"/>
      <c r="K5" s="2112"/>
      <c r="L5" s="2076"/>
      <c r="M5" s="2113"/>
      <c r="N5" s="2076"/>
      <c r="O5" s="2076"/>
      <c r="P5" s="2113"/>
      <c r="Q5" s="2076"/>
      <c r="R5" s="2076"/>
      <c r="S5" s="2113"/>
      <c r="T5" s="2076"/>
      <c r="U5" s="2076"/>
      <c r="V5" s="2076"/>
      <c r="W5" s="469"/>
      <c r="X5" s="469"/>
      <c r="Y5" s="468"/>
      <c r="Z5" s="468"/>
      <c r="AA5" s="468"/>
      <c r="AB5" s="468"/>
      <c r="AC5" s="468"/>
      <c r="AD5" s="468"/>
      <c r="AE5" s="468"/>
    </row>
    <row r="6" spans="2:31" s="75" customFormat="1" ht="15.75" customHeight="1">
      <c r="B6" s="152"/>
      <c r="C6" s="2101"/>
      <c r="D6" s="2101"/>
      <c r="E6" s="2101"/>
      <c r="F6" s="2101"/>
      <c r="G6" s="2101"/>
      <c r="H6" s="2101"/>
      <c r="I6" s="2101"/>
      <c r="J6" s="2102"/>
      <c r="K6" s="2127" t="s">
        <v>39</v>
      </c>
      <c r="L6" s="2071"/>
      <c r="M6" s="2072"/>
      <c r="N6" s="2071" t="s">
        <v>39</v>
      </c>
      <c r="O6" s="2071"/>
      <c r="P6" s="2071"/>
      <c r="Q6" s="2071" t="s">
        <v>533</v>
      </c>
      <c r="R6" s="2071"/>
      <c r="S6" s="2071"/>
      <c r="T6" s="2071" t="s">
        <v>488</v>
      </c>
      <c r="U6" s="2071"/>
      <c r="V6" s="2072"/>
      <c r="W6" s="190"/>
      <c r="X6" s="190"/>
      <c r="Y6" s="152"/>
      <c r="Z6" s="152"/>
      <c r="AA6" s="152"/>
      <c r="AB6" s="152"/>
      <c r="AC6" s="152"/>
      <c r="AD6" s="152"/>
      <c r="AE6" s="152"/>
    </row>
    <row r="7" spans="2:31" ht="15.75" customHeight="1">
      <c r="B7" s="35"/>
      <c r="C7" s="1657" t="s">
        <v>838</v>
      </c>
      <c r="D7" s="1657"/>
      <c r="E7" s="1657"/>
      <c r="F7" s="1657"/>
      <c r="G7" s="1657"/>
      <c r="H7" s="1657"/>
      <c r="I7" s="1657"/>
      <c r="J7" s="2128"/>
      <c r="K7" s="2129">
        <v>18436</v>
      </c>
      <c r="L7" s="2130"/>
      <c r="M7" s="2131"/>
      <c r="N7" s="2129">
        <v>18425</v>
      </c>
      <c r="O7" s="2130"/>
      <c r="P7" s="2131"/>
      <c r="Q7" s="2129">
        <v>2159</v>
      </c>
      <c r="R7" s="2130"/>
      <c r="S7" s="2131"/>
      <c r="T7" s="2132">
        <v>99.9</v>
      </c>
      <c r="U7" s="2133"/>
      <c r="V7" s="2133"/>
      <c r="W7" s="444"/>
      <c r="X7" s="444"/>
      <c r="Y7" s="35"/>
      <c r="Z7" s="35"/>
      <c r="AA7" s="35"/>
      <c r="AB7" s="35"/>
      <c r="AC7" s="35"/>
      <c r="AD7" s="35"/>
      <c r="AE7" s="35"/>
    </row>
    <row r="8" spans="2:31" ht="15.75" customHeight="1">
      <c r="B8" s="35"/>
      <c r="K8" s="1906"/>
      <c r="L8" s="1907"/>
      <c r="M8" s="1908"/>
      <c r="N8" s="1909"/>
      <c r="O8" s="1907"/>
      <c r="P8" s="1908"/>
      <c r="Q8" s="1909"/>
      <c r="R8" s="1907"/>
      <c r="S8" s="1908"/>
      <c r="T8" s="2124"/>
      <c r="U8" s="1930"/>
      <c r="V8" s="1930"/>
      <c r="W8" s="444"/>
      <c r="X8" s="444"/>
      <c r="Y8" s="35"/>
      <c r="Z8" s="35"/>
      <c r="AA8" s="35"/>
      <c r="AB8" s="35"/>
      <c r="AC8" s="35"/>
      <c r="AD8" s="35"/>
      <c r="AE8" s="35"/>
    </row>
    <row r="9" spans="2:31" ht="15.75" customHeight="1">
      <c r="B9" s="35"/>
      <c r="C9" s="1769" t="s">
        <v>493</v>
      </c>
      <c r="D9" s="1769"/>
      <c r="E9" s="1769"/>
      <c r="F9" s="1769"/>
      <c r="G9" s="1769"/>
      <c r="H9" s="1769"/>
      <c r="I9" s="1769"/>
      <c r="J9" s="2087"/>
      <c r="K9" s="1909">
        <v>16955</v>
      </c>
      <c r="L9" s="1907"/>
      <c r="M9" s="1908"/>
      <c r="N9" s="1909">
        <v>16939</v>
      </c>
      <c r="O9" s="1907"/>
      <c r="P9" s="1908"/>
      <c r="Q9" s="1909">
        <v>2151</v>
      </c>
      <c r="R9" s="1907"/>
      <c r="S9" s="1908"/>
      <c r="T9" s="2124">
        <v>99.9</v>
      </c>
      <c r="U9" s="1930"/>
      <c r="V9" s="1930"/>
      <c r="W9" s="444"/>
      <c r="X9" s="444"/>
      <c r="Y9" s="35"/>
      <c r="Z9" s="35"/>
      <c r="AA9" s="35"/>
      <c r="AB9" s="35"/>
      <c r="AC9" s="35"/>
      <c r="AD9" s="35"/>
      <c r="AE9" s="35"/>
    </row>
    <row r="10" spans="2:31" ht="15.75" customHeight="1">
      <c r="B10" s="35"/>
      <c r="C10" s="1769" t="s">
        <v>497</v>
      </c>
      <c r="D10" s="1769"/>
      <c r="E10" s="1769"/>
      <c r="F10" s="1769"/>
      <c r="G10" s="1769"/>
      <c r="H10" s="1769"/>
      <c r="I10" s="1769"/>
      <c r="J10" s="2087"/>
      <c r="K10" s="1909">
        <v>17159</v>
      </c>
      <c r="L10" s="1907"/>
      <c r="M10" s="1908"/>
      <c r="N10" s="1909">
        <v>17145</v>
      </c>
      <c r="O10" s="1907"/>
      <c r="P10" s="1908"/>
      <c r="Q10" s="1909">
        <v>2143</v>
      </c>
      <c r="R10" s="1907"/>
      <c r="S10" s="1908"/>
      <c r="T10" s="2124">
        <v>99.9</v>
      </c>
      <c r="U10" s="1930"/>
      <c r="V10" s="1930"/>
      <c r="W10" s="444"/>
      <c r="X10" s="444"/>
      <c r="Y10" s="35"/>
      <c r="Z10" s="35"/>
      <c r="AA10" s="35"/>
      <c r="AB10" s="35"/>
      <c r="AC10" s="35"/>
      <c r="AD10" s="35"/>
      <c r="AE10" s="35"/>
    </row>
    <row r="11" spans="2:31" ht="15.75" customHeight="1">
      <c r="B11" s="35"/>
      <c r="C11" s="1769" t="s">
        <v>534</v>
      </c>
      <c r="D11" s="1769"/>
      <c r="E11" s="1769"/>
      <c r="F11" s="1769"/>
      <c r="G11" s="1769"/>
      <c r="H11" s="1769"/>
      <c r="I11" s="1769"/>
      <c r="J11" s="2087"/>
      <c r="K11" s="1909">
        <v>17363</v>
      </c>
      <c r="L11" s="1907"/>
      <c r="M11" s="1908"/>
      <c r="N11" s="1909">
        <v>17344</v>
      </c>
      <c r="O11" s="1907"/>
      <c r="P11" s="1908"/>
      <c r="Q11" s="1909">
        <v>2133</v>
      </c>
      <c r="R11" s="1907"/>
      <c r="S11" s="1908"/>
      <c r="T11" s="2124">
        <v>99.9</v>
      </c>
      <c r="U11" s="1930"/>
      <c r="V11" s="1930"/>
      <c r="W11" s="444"/>
      <c r="X11" s="444"/>
      <c r="Y11" s="35"/>
      <c r="Z11" s="35"/>
      <c r="AA11" s="35"/>
      <c r="AB11" s="35"/>
      <c r="AC11" s="35"/>
      <c r="AD11" s="35"/>
      <c r="AE11" s="35"/>
    </row>
    <row r="12" spans="2:31" ht="15.75" customHeight="1">
      <c r="B12" s="35"/>
      <c r="C12" s="1769" t="s">
        <v>759</v>
      </c>
      <c r="D12" s="1769"/>
      <c r="E12" s="1769"/>
      <c r="F12" s="1769"/>
      <c r="G12" s="1769"/>
      <c r="H12" s="1769"/>
      <c r="I12" s="1769"/>
      <c r="J12" s="2087"/>
      <c r="K12" s="1909">
        <v>17596</v>
      </c>
      <c r="L12" s="1907"/>
      <c r="M12" s="1908"/>
      <c r="N12" s="1909">
        <v>17577</v>
      </c>
      <c r="O12" s="1907"/>
      <c r="P12" s="1908"/>
      <c r="Q12" s="1909">
        <v>2161</v>
      </c>
      <c r="R12" s="1907"/>
      <c r="S12" s="1908"/>
      <c r="T12" s="2124">
        <v>99.9</v>
      </c>
      <c r="U12" s="1930"/>
      <c r="V12" s="1930"/>
      <c r="W12" s="444"/>
      <c r="X12" s="444"/>
      <c r="Y12" s="35"/>
      <c r="Z12" s="35"/>
      <c r="AA12" s="35"/>
      <c r="AB12" s="35"/>
      <c r="AC12" s="35"/>
      <c r="AD12" s="35"/>
      <c r="AE12" s="35"/>
    </row>
    <row r="13" spans="2:31" ht="15.75" customHeight="1">
      <c r="B13" s="35"/>
      <c r="C13" s="1769" t="s">
        <v>767</v>
      </c>
      <c r="D13" s="1769"/>
      <c r="E13" s="1769"/>
      <c r="F13" s="1769"/>
      <c r="G13" s="1769"/>
      <c r="H13" s="1769"/>
      <c r="I13" s="1769"/>
      <c r="J13" s="2087"/>
      <c r="K13" s="2088">
        <v>17843</v>
      </c>
      <c r="L13" s="2089"/>
      <c r="M13" s="2090"/>
      <c r="N13" s="2088">
        <v>17824</v>
      </c>
      <c r="O13" s="2089"/>
      <c r="P13" s="2090"/>
      <c r="Q13" s="2088">
        <v>2186</v>
      </c>
      <c r="R13" s="2089"/>
      <c r="S13" s="2090"/>
      <c r="T13" s="2091">
        <v>99.9</v>
      </c>
      <c r="U13" s="2092"/>
      <c r="V13" s="2092"/>
      <c r="W13" s="444"/>
      <c r="X13" s="444"/>
      <c r="Y13" s="35"/>
      <c r="Z13" s="35"/>
      <c r="AA13" s="35"/>
      <c r="AB13" s="35"/>
      <c r="AC13" s="35"/>
      <c r="AD13" s="35"/>
      <c r="AE13" s="35"/>
    </row>
    <row r="14" spans="2:31" s="607" customFormat="1" ht="15.75" customHeight="1">
      <c r="B14" s="35"/>
      <c r="C14" s="1769" t="s">
        <v>934</v>
      </c>
      <c r="D14" s="1769"/>
      <c r="E14" s="1769"/>
      <c r="F14" s="1769"/>
      <c r="G14" s="1769"/>
      <c r="H14" s="1769"/>
      <c r="I14" s="1769"/>
      <c r="J14" s="2087"/>
      <c r="K14" s="2088">
        <v>18141</v>
      </c>
      <c r="L14" s="2089"/>
      <c r="M14" s="2090"/>
      <c r="N14" s="2088">
        <v>18128</v>
      </c>
      <c r="O14" s="2089"/>
      <c r="P14" s="2090"/>
      <c r="Q14" s="2088">
        <v>2148</v>
      </c>
      <c r="R14" s="2089"/>
      <c r="S14" s="2090"/>
      <c r="T14" s="2091">
        <v>99.9</v>
      </c>
      <c r="U14" s="2092"/>
      <c r="V14" s="2092"/>
      <c r="W14" s="444"/>
      <c r="X14" s="444"/>
      <c r="Y14" s="35"/>
      <c r="Z14" s="35"/>
      <c r="AA14" s="35"/>
      <c r="AB14" s="35"/>
      <c r="AC14" s="35"/>
      <c r="AD14" s="35"/>
      <c r="AE14" s="35"/>
    </row>
    <row r="15" spans="2:31" ht="15.75" customHeight="1" thickBot="1">
      <c r="B15" s="35"/>
      <c r="C15" s="2116"/>
      <c r="D15" s="2116"/>
      <c r="E15" s="2116"/>
      <c r="F15" s="2116"/>
      <c r="G15" s="2116"/>
      <c r="H15" s="2116"/>
      <c r="I15" s="2116"/>
      <c r="J15" s="2116"/>
      <c r="K15" s="2066"/>
      <c r="L15" s="2068"/>
      <c r="M15" s="2117"/>
      <c r="N15" s="2118"/>
      <c r="O15" s="2119"/>
      <c r="P15" s="2120"/>
      <c r="Q15" s="2118"/>
      <c r="R15" s="2119"/>
      <c r="S15" s="2120"/>
      <c r="T15" s="2118"/>
      <c r="U15" s="2119"/>
      <c r="V15" s="2119"/>
      <c r="W15" s="444"/>
      <c r="X15" s="444"/>
      <c r="Y15" s="35"/>
      <c r="Z15" s="35"/>
      <c r="AA15" s="35"/>
      <c r="AB15" s="35"/>
      <c r="AC15" s="35"/>
      <c r="AD15" s="35"/>
      <c r="AE15" s="35"/>
    </row>
    <row r="16" spans="2:31" ht="15.75" customHeight="1" thickTop="1">
      <c r="B16" s="35"/>
      <c r="C16" s="462"/>
      <c r="D16" s="462"/>
      <c r="E16" s="462"/>
      <c r="F16" s="462"/>
      <c r="G16" s="462"/>
      <c r="H16" s="462"/>
      <c r="I16" s="462"/>
      <c r="J16" s="46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441" t="s">
        <v>970</v>
      </c>
      <c r="W16" s="35"/>
      <c r="X16" s="35"/>
      <c r="Y16" s="35"/>
      <c r="Z16" s="35"/>
      <c r="AA16" s="35"/>
      <c r="AB16" s="35"/>
      <c r="AC16" s="35"/>
      <c r="AD16" s="35"/>
      <c r="AE16" s="35"/>
    </row>
    <row r="17" spans="2:31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2:31" ht="15.75" customHeight="1">
      <c r="B18" s="35"/>
      <c r="C18" s="2121" t="s">
        <v>793</v>
      </c>
      <c r="D18" s="2121"/>
      <c r="E18" s="2121"/>
      <c r="F18" s="2121"/>
      <c r="G18" s="2121"/>
      <c r="H18" s="2121"/>
      <c r="I18" s="2121"/>
      <c r="J18" s="2121"/>
      <c r="K18" s="2121"/>
      <c r="L18" s="2121"/>
      <c r="M18" s="2121"/>
      <c r="N18" s="2121"/>
      <c r="O18" s="2121"/>
      <c r="P18" s="2121"/>
      <c r="Q18" s="2121"/>
      <c r="R18" s="2121"/>
      <c r="S18" s="2121"/>
      <c r="T18" s="2121"/>
      <c r="U18" s="2121"/>
      <c r="V18" s="2121"/>
      <c r="W18" s="35"/>
      <c r="X18" s="35"/>
      <c r="Y18" s="35"/>
      <c r="Z18" s="35"/>
      <c r="AA18" s="35"/>
      <c r="AB18" s="35"/>
      <c r="AC18" s="35"/>
      <c r="AD18" s="35"/>
      <c r="AE18" s="35"/>
    </row>
    <row r="19" spans="2:31" ht="15.75" customHeight="1" thickBot="1">
      <c r="B19" s="35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682" t="s">
        <v>528</v>
      </c>
      <c r="W19" s="35"/>
      <c r="X19" s="35"/>
      <c r="Z19" s="35"/>
      <c r="AA19" s="35"/>
      <c r="AB19" s="35"/>
      <c r="AC19" s="35"/>
      <c r="AD19" s="35"/>
      <c r="AE19" s="35"/>
    </row>
    <row r="20" spans="2:31" ht="15.75" customHeight="1" thickTop="1">
      <c r="B20" s="35"/>
      <c r="C20" s="2107" t="s">
        <v>494</v>
      </c>
      <c r="D20" s="2107"/>
      <c r="E20" s="2107"/>
      <c r="F20" s="2107"/>
      <c r="G20" s="2107"/>
      <c r="H20" s="2107"/>
      <c r="I20" s="2107"/>
      <c r="J20" s="2108"/>
      <c r="K20" s="2110" t="s">
        <v>861</v>
      </c>
      <c r="L20" s="2107"/>
      <c r="M20" s="2111"/>
      <c r="N20" s="2122" t="s">
        <v>536</v>
      </c>
      <c r="O20" s="2107"/>
      <c r="P20" s="2107"/>
      <c r="Q20" s="2107"/>
      <c r="R20" s="2107"/>
      <c r="S20" s="2107"/>
      <c r="T20" s="2125" t="s">
        <v>863</v>
      </c>
      <c r="U20" s="2126"/>
      <c r="V20" s="2126"/>
      <c r="W20" s="796"/>
      <c r="X20" s="796"/>
      <c r="Y20" s="796"/>
      <c r="Z20" s="444"/>
      <c r="AA20" s="35"/>
      <c r="AB20" s="35"/>
      <c r="AC20" s="35"/>
      <c r="AD20" s="35"/>
      <c r="AE20" s="35"/>
    </row>
    <row r="21" spans="2:31" ht="15.75" customHeight="1">
      <c r="B21" s="35"/>
      <c r="C21" s="2076"/>
      <c r="D21" s="2076"/>
      <c r="E21" s="2076"/>
      <c r="F21" s="2076"/>
      <c r="G21" s="2076"/>
      <c r="H21" s="2076"/>
      <c r="I21" s="2076"/>
      <c r="J21" s="2109"/>
      <c r="K21" s="2112"/>
      <c r="L21" s="2076"/>
      <c r="M21" s="2113"/>
      <c r="N21" s="2114" t="s">
        <v>862</v>
      </c>
      <c r="O21" s="2115"/>
      <c r="P21" s="2123"/>
      <c r="Q21" s="2114" t="s">
        <v>8</v>
      </c>
      <c r="R21" s="2115"/>
      <c r="S21" s="2115"/>
      <c r="T21" s="1110"/>
      <c r="U21" s="1111"/>
      <c r="V21" s="1111"/>
      <c r="W21" s="796"/>
      <c r="X21" s="796"/>
      <c r="Y21" s="796"/>
      <c r="Z21" s="444"/>
      <c r="AA21" s="35"/>
      <c r="AB21" s="35"/>
      <c r="AC21" s="35"/>
      <c r="AD21" s="35"/>
      <c r="AE21" s="35"/>
    </row>
    <row r="22" spans="2:31" s="75" customFormat="1" ht="15.75" customHeight="1">
      <c r="B22" s="152"/>
      <c r="C22" s="2101"/>
      <c r="D22" s="2101"/>
      <c r="E22" s="2101"/>
      <c r="F22" s="2101"/>
      <c r="G22" s="2101"/>
      <c r="H22" s="2101"/>
      <c r="I22" s="2101"/>
      <c r="J22" s="2102"/>
      <c r="K22" s="2103" t="s">
        <v>537</v>
      </c>
      <c r="L22" s="2104"/>
      <c r="M22" s="2105"/>
      <c r="N22" s="2072" t="s">
        <v>537</v>
      </c>
      <c r="O22" s="2101"/>
      <c r="P22" s="2106"/>
      <c r="Q22" s="2072" t="s">
        <v>538</v>
      </c>
      <c r="R22" s="2101"/>
      <c r="S22" s="2106"/>
      <c r="T22" s="2071" t="s">
        <v>331</v>
      </c>
      <c r="U22" s="2071"/>
      <c r="V22" s="2072"/>
      <c r="W22" s="797"/>
      <c r="X22" s="797"/>
      <c r="Y22" s="797"/>
      <c r="Z22" s="190"/>
      <c r="AA22" s="152"/>
      <c r="AB22" s="152"/>
      <c r="AC22" s="152"/>
      <c r="AD22" s="152"/>
      <c r="AE22" s="152"/>
    </row>
    <row r="23" spans="2:31" ht="15.75" customHeight="1">
      <c r="B23" s="35"/>
      <c r="C23" s="1769" t="s">
        <v>839</v>
      </c>
      <c r="D23" s="1769"/>
      <c r="E23" s="1769"/>
      <c r="F23" s="1769"/>
      <c r="G23" s="1769"/>
      <c r="H23" s="1769"/>
      <c r="I23" s="1769"/>
      <c r="J23" s="2087"/>
      <c r="K23" s="2144">
        <v>9221.5</v>
      </c>
      <c r="L23" s="2145"/>
      <c r="M23" s="2146"/>
      <c r="N23" s="2144">
        <v>8934.4</v>
      </c>
      <c r="O23" s="2147"/>
      <c r="P23" s="2146"/>
      <c r="Q23" s="2148">
        <v>91495</v>
      </c>
      <c r="R23" s="2149"/>
      <c r="S23" s="2150"/>
      <c r="T23" s="2086">
        <v>96.9</v>
      </c>
      <c r="U23" s="2078"/>
      <c r="V23" s="2078"/>
      <c r="W23" s="795"/>
      <c r="X23" s="795"/>
      <c r="Y23" s="795"/>
      <c r="Z23" s="444"/>
      <c r="AA23" s="35"/>
      <c r="AB23" s="35"/>
      <c r="AC23" s="35"/>
      <c r="AD23" s="35"/>
      <c r="AE23" s="35"/>
    </row>
    <row r="24" spans="2:31" ht="15.75" customHeight="1">
      <c r="B24" s="35"/>
      <c r="C24" s="1657" t="s">
        <v>829</v>
      </c>
      <c r="D24" s="1657"/>
      <c r="E24" s="1657"/>
      <c r="F24" s="1657"/>
      <c r="G24" s="1657"/>
      <c r="H24" s="1657"/>
      <c r="I24" s="1657"/>
      <c r="J24" s="2128"/>
      <c r="K24" s="2134">
        <v>18.399999999999999</v>
      </c>
      <c r="L24" s="2135"/>
      <c r="M24" s="2136"/>
      <c r="N24" s="2137">
        <v>12.9</v>
      </c>
      <c r="O24" s="2138"/>
      <c r="P24" s="2139"/>
      <c r="Q24" s="2140">
        <v>254</v>
      </c>
      <c r="R24" s="2141"/>
      <c r="S24" s="2142"/>
      <c r="T24" s="2143">
        <v>70.2</v>
      </c>
      <c r="U24" s="2135"/>
      <c r="V24" s="2135"/>
      <c r="W24" s="795"/>
      <c r="X24" s="795"/>
      <c r="Y24" s="795"/>
      <c r="Z24" s="444"/>
      <c r="AA24" s="35"/>
      <c r="AB24" s="35"/>
      <c r="AC24" s="35"/>
      <c r="AD24" s="35"/>
      <c r="AE24" s="35"/>
    </row>
    <row r="25" spans="2:31" ht="15.75" customHeight="1">
      <c r="B25" s="35"/>
      <c r="C25" s="492"/>
      <c r="D25" s="492"/>
      <c r="E25" s="492"/>
      <c r="F25" s="492"/>
      <c r="G25" s="492"/>
      <c r="H25" s="492"/>
      <c r="I25" s="492"/>
      <c r="J25" s="499"/>
      <c r="K25" s="702"/>
      <c r="L25" s="703"/>
      <c r="M25" s="704"/>
      <c r="N25" s="738"/>
      <c r="O25" s="739"/>
      <c r="P25" s="740"/>
      <c r="Q25" s="738"/>
      <c r="R25" s="739"/>
      <c r="S25" s="740"/>
      <c r="T25" s="738"/>
      <c r="U25" s="739"/>
      <c r="V25" s="739"/>
      <c r="W25" s="761"/>
      <c r="X25" s="761"/>
      <c r="Y25" s="761"/>
      <c r="Z25" s="444"/>
      <c r="AA25" s="35"/>
      <c r="AB25" s="35"/>
      <c r="AC25" s="35"/>
      <c r="AD25" s="35"/>
      <c r="AE25" s="35"/>
    </row>
    <row r="26" spans="2:31" ht="15.75" customHeight="1">
      <c r="B26" s="35"/>
      <c r="C26" s="1769" t="s">
        <v>493</v>
      </c>
      <c r="D26" s="1769"/>
      <c r="E26" s="1769"/>
      <c r="F26" s="1769"/>
      <c r="G26" s="1769"/>
      <c r="H26" s="1769"/>
      <c r="I26" s="1769"/>
      <c r="J26" s="2087"/>
      <c r="K26" s="2093">
        <v>16.8</v>
      </c>
      <c r="L26" s="2094"/>
      <c r="M26" s="2095"/>
      <c r="N26" s="2096">
        <v>12.5</v>
      </c>
      <c r="O26" s="2097"/>
      <c r="P26" s="2095"/>
      <c r="Q26" s="2098">
        <v>239</v>
      </c>
      <c r="R26" s="2099"/>
      <c r="S26" s="2100"/>
      <c r="T26" s="2096">
        <v>74.5</v>
      </c>
      <c r="U26" s="2094"/>
      <c r="V26" s="2094"/>
      <c r="W26" s="793"/>
      <c r="X26" s="793"/>
      <c r="Y26" s="793"/>
      <c r="Z26" s="444"/>
      <c r="AA26" s="35"/>
      <c r="AB26" s="35"/>
      <c r="AC26" s="35"/>
      <c r="AD26" s="35"/>
      <c r="AE26" s="35"/>
    </row>
    <row r="27" spans="2:31" ht="15.75" customHeight="1">
      <c r="B27" s="35"/>
      <c r="C27" s="1769" t="s">
        <v>497</v>
      </c>
      <c r="D27" s="1769"/>
      <c r="E27" s="1769"/>
      <c r="F27" s="1769"/>
      <c r="G27" s="1769"/>
      <c r="H27" s="1769"/>
      <c r="I27" s="1769"/>
      <c r="J27" s="1769"/>
      <c r="K27" s="2093">
        <v>17.100000000000001</v>
      </c>
      <c r="L27" s="2094"/>
      <c r="M27" s="2095"/>
      <c r="N27" s="2096">
        <v>12.8</v>
      </c>
      <c r="O27" s="2097"/>
      <c r="P27" s="2095"/>
      <c r="Q27" s="2098">
        <v>245</v>
      </c>
      <c r="R27" s="2099"/>
      <c r="S27" s="2100"/>
      <c r="T27" s="2096">
        <v>75.3</v>
      </c>
      <c r="U27" s="2094"/>
      <c r="V27" s="2094"/>
      <c r="W27" s="793"/>
      <c r="X27" s="793"/>
      <c r="Y27" s="793"/>
      <c r="Z27" s="444"/>
      <c r="AA27" s="35"/>
      <c r="AB27" s="35"/>
      <c r="AC27" s="35"/>
      <c r="AD27" s="35"/>
      <c r="AE27" s="35"/>
    </row>
    <row r="28" spans="2:31" ht="15.75" customHeight="1">
      <c r="B28" s="35"/>
      <c r="C28" s="1769" t="s">
        <v>534</v>
      </c>
      <c r="D28" s="1769"/>
      <c r="E28" s="1769"/>
      <c r="F28" s="1769"/>
      <c r="G28" s="1769"/>
      <c r="H28" s="1769"/>
      <c r="I28" s="1769"/>
      <c r="J28" s="1769"/>
      <c r="K28" s="2093">
        <v>17.3</v>
      </c>
      <c r="L28" s="2094"/>
      <c r="M28" s="2095"/>
      <c r="N28" s="2153">
        <v>12.9</v>
      </c>
      <c r="O28" s="2154"/>
      <c r="P28" s="2155"/>
      <c r="Q28" s="2156">
        <v>247</v>
      </c>
      <c r="R28" s="2157"/>
      <c r="S28" s="2158"/>
      <c r="T28" s="2096">
        <v>74.900000000000006</v>
      </c>
      <c r="U28" s="2094"/>
      <c r="V28" s="2094"/>
      <c r="W28" s="793"/>
      <c r="X28" s="793"/>
      <c r="Y28" s="793"/>
      <c r="Z28" s="444"/>
      <c r="AA28" s="35"/>
      <c r="AB28" s="35"/>
      <c r="AC28" s="35"/>
      <c r="AD28" s="35"/>
      <c r="AE28" s="35"/>
    </row>
    <row r="29" spans="2:31" ht="15.75" customHeight="1">
      <c r="B29" s="35"/>
      <c r="C29" s="1769" t="s">
        <v>759</v>
      </c>
      <c r="D29" s="1769"/>
      <c r="E29" s="1769"/>
      <c r="F29" s="1769"/>
      <c r="G29" s="1769"/>
      <c r="H29" s="1769"/>
      <c r="I29" s="1769"/>
      <c r="J29" s="1769"/>
      <c r="K29" s="2093">
        <v>17.5</v>
      </c>
      <c r="L29" s="2094"/>
      <c r="M29" s="2095"/>
      <c r="N29" s="2153">
        <v>13</v>
      </c>
      <c r="O29" s="2154"/>
      <c r="P29" s="2155"/>
      <c r="Q29" s="2156">
        <v>248</v>
      </c>
      <c r="R29" s="2157"/>
      <c r="S29" s="2158"/>
      <c r="T29" s="2096">
        <v>74.3</v>
      </c>
      <c r="U29" s="2094"/>
      <c r="V29" s="2094"/>
      <c r="W29" s="793"/>
      <c r="X29" s="793"/>
      <c r="Y29" s="793"/>
      <c r="Z29" s="444"/>
      <c r="AA29" s="35"/>
      <c r="AB29" s="35"/>
      <c r="AC29" s="35"/>
      <c r="AD29" s="35"/>
      <c r="AE29" s="35"/>
    </row>
    <row r="30" spans="2:31" ht="15.75" customHeight="1">
      <c r="B30" s="35"/>
      <c r="C30" s="1769" t="s">
        <v>774</v>
      </c>
      <c r="D30" s="1769"/>
      <c r="E30" s="1769"/>
      <c r="F30" s="1769"/>
      <c r="G30" s="1769"/>
      <c r="H30" s="1769"/>
      <c r="I30" s="1769"/>
      <c r="J30" s="1769"/>
      <c r="K30" s="2093">
        <v>17.8</v>
      </c>
      <c r="L30" s="2094"/>
      <c r="M30" s="2095"/>
      <c r="N30" s="2153">
        <v>13.2</v>
      </c>
      <c r="O30" s="2154"/>
      <c r="P30" s="2155"/>
      <c r="Q30" s="2156">
        <v>251</v>
      </c>
      <c r="R30" s="2157"/>
      <c r="S30" s="2158"/>
      <c r="T30" s="2096">
        <v>74.3</v>
      </c>
      <c r="U30" s="2094"/>
      <c r="V30" s="2094"/>
      <c r="W30" s="793"/>
      <c r="X30" s="793"/>
      <c r="Y30" s="793"/>
      <c r="Z30" s="444"/>
      <c r="AA30" s="35"/>
      <c r="AB30" s="35"/>
      <c r="AC30" s="35"/>
      <c r="AD30" s="35"/>
      <c r="AE30" s="35"/>
    </row>
    <row r="31" spans="2:31" ht="15.75" customHeight="1">
      <c r="B31" s="35"/>
      <c r="C31" s="1769" t="s">
        <v>931</v>
      </c>
      <c r="D31" s="1769"/>
      <c r="E31" s="1769"/>
      <c r="F31" s="1769"/>
      <c r="G31" s="1769"/>
      <c r="H31" s="1769"/>
      <c r="I31" s="1769"/>
      <c r="J31" s="1769"/>
      <c r="K31" s="2077">
        <v>18.100000000000001</v>
      </c>
      <c r="L31" s="2078"/>
      <c r="M31" s="2079"/>
      <c r="N31" s="2080">
        <v>13.3</v>
      </c>
      <c r="O31" s="2081"/>
      <c r="P31" s="2082"/>
      <c r="Q31" s="2083">
        <v>252</v>
      </c>
      <c r="R31" s="2084"/>
      <c r="S31" s="2085"/>
      <c r="T31" s="2086">
        <v>73.5</v>
      </c>
      <c r="U31" s="2078"/>
      <c r="V31" s="2078"/>
      <c r="W31" s="795"/>
      <c r="X31" s="795"/>
      <c r="Y31" s="795"/>
      <c r="Z31" s="444"/>
      <c r="AA31" s="35"/>
      <c r="AB31" s="35"/>
      <c r="AC31" s="35"/>
      <c r="AD31" s="35"/>
      <c r="AE31" s="35"/>
    </row>
    <row r="32" spans="2:31" ht="15.75" customHeight="1" thickBot="1">
      <c r="B32" s="35"/>
      <c r="C32" s="2116"/>
      <c r="D32" s="2116"/>
      <c r="E32" s="2116"/>
      <c r="F32" s="2116"/>
      <c r="G32" s="2116"/>
      <c r="H32" s="2116"/>
      <c r="I32" s="2116"/>
      <c r="J32" s="2116"/>
      <c r="K32" s="2159"/>
      <c r="L32" s="2160"/>
      <c r="M32" s="2161"/>
      <c r="N32" s="2118"/>
      <c r="O32" s="2119"/>
      <c r="P32" s="2120"/>
      <c r="Q32" s="2118"/>
      <c r="R32" s="2119"/>
      <c r="S32" s="2120"/>
      <c r="T32" s="2162"/>
      <c r="U32" s="2163"/>
      <c r="V32" s="2163"/>
      <c r="W32" s="794"/>
      <c r="X32" s="794"/>
      <c r="Y32" s="794"/>
      <c r="Z32" s="444"/>
      <c r="AA32" s="35"/>
      <c r="AB32" s="35"/>
      <c r="AC32" s="35"/>
      <c r="AD32" s="35"/>
      <c r="AE32" s="35"/>
    </row>
    <row r="33" spans="2:33" ht="15.75" customHeight="1" thickTop="1">
      <c r="B33" s="35"/>
      <c r="C33" s="35"/>
      <c r="D33" s="35"/>
      <c r="E33" s="35"/>
      <c r="F33" s="35"/>
      <c r="G33" s="35"/>
      <c r="H33" s="35"/>
      <c r="I33" s="35"/>
      <c r="J33" s="35"/>
      <c r="K33" s="470"/>
      <c r="L33" s="470"/>
      <c r="M33" s="470"/>
      <c r="N33" s="35"/>
      <c r="O33" s="35"/>
      <c r="P33" s="35"/>
      <c r="Q33" s="35"/>
      <c r="R33" s="35"/>
      <c r="S33" s="35"/>
      <c r="T33" s="35"/>
      <c r="U33" s="35"/>
      <c r="V33" s="441" t="s">
        <v>971</v>
      </c>
      <c r="W33" s="35"/>
      <c r="X33" s="35"/>
      <c r="Z33" s="444"/>
      <c r="AA33" s="35"/>
      <c r="AB33" s="35"/>
      <c r="AC33" s="35"/>
      <c r="AD33" s="35"/>
      <c r="AE33" s="35"/>
    </row>
    <row r="34" spans="2:33" ht="15.75" customHeight="1">
      <c r="B34" s="35"/>
      <c r="C34" s="471" t="s">
        <v>940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2:33" s="607" customFormat="1" ht="15.75" customHeight="1">
      <c r="B35" s="35"/>
      <c r="C35" s="471" t="s">
        <v>941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2:33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2:33" s="5" customFormat="1" ht="17.25">
      <c r="B37" s="2164">
        <v>8</v>
      </c>
      <c r="C37" s="2164"/>
      <c r="D37" s="472" t="s">
        <v>539</v>
      </c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3"/>
      <c r="P37" s="472"/>
      <c r="Q37" s="472"/>
      <c r="R37" s="472"/>
      <c r="S37" s="472"/>
      <c r="T37" s="473"/>
      <c r="U37" s="472"/>
      <c r="V37" s="472"/>
      <c r="W37" s="472"/>
      <c r="X37" s="472"/>
      <c r="Y37" s="473"/>
      <c r="Z37" s="472"/>
      <c r="AA37" s="472"/>
      <c r="AB37" s="472"/>
      <c r="AC37" s="472"/>
      <c r="AD37" s="473"/>
      <c r="AE37" s="462"/>
    </row>
    <row r="38" spans="2:33" s="11" customFormat="1" ht="14.25">
      <c r="B38" s="467"/>
      <c r="C38" s="2121" t="s">
        <v>744</v>
      </c>
      <c r="D38" s="2121"/>
      <c r="E38" s="2121"/>
      <c r="F38" s="2121"/>
      <c r="G38" s="2121"/>
      <c r="H38" s="2121"/>
      <c r="I38" s="2121"/>
      <c r="J38" s="2121"/>
      <c r="K38" s="457"/>
      <c r="L38" s="457"/>
      <c r="M38" s="457"/>
      <c r="N38" s="457"/>
      <c r="O38" s="474"/>
      <c r="P38" s="457"/>
      <c r="Q38" s="457"/>
      <c r="R38" s="457"/>
      <c r="S38" s="457"/>
      <c r="T38" s="474"/>
      <c r="U38" s="457"/>
      <c r="V38" s="457"/>
      <c r="W38" s="457"/>
      <c r="X38" s="457"/>
      <c r="Y38" s="474"/>
      <c r="Z38" s="457"/>
      <c r="AA38" s="457"/>
      <c r="AB38" s="457"/>
      <c r="AC38" s="457"/>
      <c r="AD38" s="474"/>
      <c r="AE38" s="459"/>
    </row>
    <row r="39" spans="2:33" s="11" customFormat="1" ht="15" thickBot="1">
      <c r="B39" s="467"/>
      <c r="C39" s="442"/>
      <c r="D39" s="442"/>
      <c r="E39" s="442"/>
      <c r="F39" s="442"/>
      <c r="G39" s="442"/>
      <c r="H39" s="442"/>
      <c r="I39" s="442"/>
      <c r="J39" s="442"/>
      <c r="K39" s="443"/>
      <c r="L39" s="443"/>
      <c r="M39" s="443"/>
      <c r="N39" s="443"/>
      <c r="O39" s="465"/>
      <c r="P39" s="443"/>
      <c r="Q39" s="443"/>
      <c r="R39" s="443"/>
      <c r="S39" s="443"/>
      <c r="T39" s="465"/>
      <c r="U39" s="443"/>
      <c r="V39" s="443"/>
      <c r="W39" s="443"/>
      <c r="X39" s="443"/>
      <c r="Y39" s="465"/>
      <c r="Z39" s="443"/>
      <c r="AA39" s="443"/>
      <c r="AB39" s="443"/>
      <c r="AC39" s="443"/>
      <c r="AD39" s="465" t="s">
        <v>528</v>
      </c>
      <c r="AE39" s="459"/>
    </row>
    <row r="40" spans="2:33" ht="30.75" customHeight="1" thickTop="1">
      <c r="B40" s="35"/>
      <c r="C40" s="2151" t="s">
        <v>935</v>
      </c>
      <c r="D40" s="2151"/>
      <c r="E40" s="2151"/>
      <c r="F40" s="2151"/>
      <c r="G40" s="2151"/>
      <c r="H40" s="2151"/>
      <c r="I40" s="2151"/>
      <c r="J40" s="2152"/>
      <c r="K40" s="2075" t="s">
        <v>540</v>
      </c>
      <c r="L40" s="2076"/>
      <c r="M40" s="2076"/>
      <c r="N40" s="2076"/>
      <c r="O40" s="2076"/>
      <c r="P40" s="2075" t="s">
        <v>541</v>
      </c>
      <c r="Q40" s="2076"/>
      <c r="R40" s="2076"/>
      <c r="S40" s="2076"/>
      <c r="T40" s="2076"/>
      <c r="U40" s="2075" t="s">
        <v>761</v>
      </c>
      <c r="V40" s="2076"/>
      <c r="W40" s="2076"/>
      <c r="X40" s="2076"/>
      <c r="Y40" s="2076"/>
      <c r="Z40" s="2075" t="s">
        <v>989</v>
      </c>
      <c r="AA40" s="2076"/>
      <c r="AB40" s="2076"/>
      <c r="AC40" s="2076"/>
      <c r="AD40" s="2076"/>
      <c r="AE40" s="35"/>
    </row>
    <row r="41" spans="2:33" s="317" customFormat="1" ht="15.75" customHeight="1">
      <c r="B41" s="152"/>
      <c r="C41" s="2101"/>
      <c r="D41" s="2101"/>
      <c r="E41" s="2101"/>
      <c r="F41" s="2101"/>
      <c r="G41" s="2101"/>
      <c r="H41" s="2101"/>
      <c r="I41" s="2101"/>
      <c r="J41" s="2102"/>
      <c r="K41" s="2071" t="s">
        <v>39</v>
      </c>
      <c r="L41" s="2071"/>
      <c r="M41" s="2071"/>
      <c r="N41" s="2071"/>
      <c r="O41" s="2072"/>
      <c r="P41" s="2071" t="s">
        <v>39</v>
      </c>
      <c r="Q41" s="2071"/>
      <c r="R41" s="2071"/>
      <c r="S41" s="2071"/>
      <c r="T41" s="2072"/>
      <c r="U41" s="2071" t="s">
        <v>39</v>
      </c>
      <c r="V41" s="2071"/>
      <c r="W41" s="2071"/>
      <c r="X41" s="2071"/>
      <c r="Y41" s="2072"/>
      <c r="Z41" s="2071" t="s">
        <v>39</v>
      </c>
      <c r="AA41" s="2071"/>
      <c r="AB41" s="2071"/>
      <c r="AC41" s="2071"/>
      <c r="AD41" s="2072"/>
      <c r="AE41" s="152"/>
    </row>
    <row r="42" spans="2:33" ht="15.75" customHeight="1">
      <c r="B42" s="35"/>
      <c r="C42" s="2073" t="s">
        <v>829</v>
      </c>
      <c r="D42" s="2073"/>
      <c r="E42" s="2073"/>
      <c r="F42" s="2073"/>
      <c r="G42" s="2073"/>
      <c r="H42" s="2073"/>
      <c r="I42" s="2073"/>
      <c r="J42" s="2074"/>
      <c r="K42" s="1847">
        <v>1787488</v>
      </c>
      <c r="L42" s="1847"/>
      <c r="M42" s="1847"/>
      <c r="N42" s="1847"/>
      <c r="O42" s="1848"/>
      <c r="P42" s="1847">
        <v>471988</v>
      </c>
      <c r="Q42" s="1847"/>
      <c r="R42" s="1847"/>
      <c r="S42" s="1847"/>
      <c r="T42" s="1848"/>
      <c r="U42" s="1847">
        <v>1315500</v>
      </c>
      <c r="V42" s="1847"/>
      <c r="W42" s="1847"/>
      <c r="X42" s="1847"/>
      <c r="Y42" s="1848"/>
      <c r="Z42" s="1847">
        <f>K42/365</f>
        <v>4897.2273972602743</v>
      </c>
      <c r="AA42" s="1847"/>
      <c r="AB42" s="1847"/>
      <c r="AC42" s="1847"/>
      <c r="AD42" s="1848"/>
      <c r="AE42" s="35"/>
    </row>
    <row r="43" spans="2:33" ht="15.75" customHeight="1">
      <c r="B43" s="35"/>
      <c r="C43" s="2056"/>
      <c r="D43" s="2056"/>
      <c r="E43" s="2056"/>
      <c r="F43" s="2056"/>
      <c r="G43" s="2056"/>
      <c r="H43" s="2056"/>
      <c r="I43" s="2056"/>
      <c r="J43" s="2057"/>
      <c r="K43" s="1799"/>
      <c r="L43" s="1799"/>
      <c r="M43" s="1799"/>
      <c r="N43" s="1799"/>
      <c r="O43" s="1577"/>
      <c r="P43" s="1799"/>
      <c r="Q43" s="1799"/>
      <c r="R43" s="1799"/>
      <c r="S43" s="1799"/>
      <c r="T43" s="1577"/>
      <c r="U43" s="1799"/>
      <c r="V43" s="1799"/>
      <c r="W43" s="1799"/>
      <c r="X43" s="1799"/>
      <c r="Y43" s="1577"/>
      <c r="Z43" s="1799"/>
      <c r="AA43" s="1799"/>
      <c r="AB43" s="1799"/>
      <c r="AC43" s="1799"/>
      <c r="AD43" s="1577"/>
      <c r="AE43" s="35"/>
    </row>
    <row r="44" spans="2:33" ht="15.75" customHeight="1">
      <c r="B44" s="35"/>
      <c r="C44" s="2056" t="s">
        <v>493</v>
      </c>
      <c r="D44" s="2056"/>
      <c r="E44" s="2056"/>
      <c r="F44" s="2056"/>
      <c r="G44" s="2056"/>
      <c r="H44" s="2056"/>
      <c r="I44" s="2056"/>
      <c r="J44" s="2057"/>
      <c r="K44" s="1799">
        <v>1860555</v>
      </c>
      <c r="L44" s="1799"/>
      <c r="M44" s="1799"/>
      <c r="N44" s="1799"/>
      <c r="O44" s="1577"/>
      <c r="P44" s="1799">
        <v>578295</v>
      </c>
      <c r="Q44" s="1799"/>
      <c r="R44" s="1799"/>
      <c r="S44" s="1799"/>
      <c r="T44" s="1577"/>
      <c r="U44" s="1799">
        <v>1282260</v>
      </c>
      <c r="V44" s="1799"/>
      <c r="W44" s="1799"/>
      <c r="X44" s="1799"/>
      <c r="Y44" s="1577"/>
      <c r="Z44" s="1799">
        <f t="shared" ref="Z44:Z49" si="0">K44/365</f>
        <v>5097.41095890411</v>
      </c>
      <c r="AA44" s="1799"/>
      <c r="AB44" s="1799"/>
      <c r="AC44" s="1799"/>
      <c r="AD44" s="1577"/>
      <c r="AE44" s="35"/>
      <c r="AG44" s="129"/>
    </row>
    <row r="45" spans="2:33" ht="15.75" customHeight="1">
      <c r="B45" s="35"/>
      <c r="C45" s="2056" t="s">
        <v>497</v>
      </c>
      <c r="D45" s="2056"/>
      <c r="E45" s="2056"/>
      <c r="F45" s="2056"/>
      <c r="G45" s="2056"/>
      <c r="H45" s="2056"/>
      <c r="I45" s="2056"/>
      <c r="J45" s="2057"/>
      <c r="K45" s="1799">
        <v>1946837</v>
      </c>
      <c r="L45" s="1799"/>
      <c r="M45" s="1799"/>
      <c r="N45" s="1799"/>
      <c r="O45" s="1577"/>
      <c r="P45" s="1799">
        <v>603077</v>
      </c>
      <c r="Q45" s="1799"/>
      <c r="R45" s="1799"/>
      <c r="S45" s="1799"/>
      <c r="T45" s="1577"/>
      <c r="U45" s="1799">
        <v>1343760</v>
      </c>
      <c r="V45" s="1799"/>
      <c r="W45" s="1799"/>
      <c r="X45" s="1799"/>
      <c r="Y45" s="1577"/>
      <c r="Z45" s="1799">
        <f t="shared" si="0"/>
        <v>5333.8</v>
      </c>
      <c r="AA45" s="1799"/>
      <c r="AB45" s="1799"/>
      <c r="AC45" s="1799"/>
      <c r="AD45" s="1577"/>
      <c r="AE45" s="35"/>
      <c r="AG45" s="129"/>
    </row>
    <row r="46" spans="2:33" ht="15.75" customHeight="1">
      <c r="B46" s="35"/>
      <c r="C46" s="2056" t="s">
        <v>534</v>
      </c>
      <c r="D46" s="2056"/>
      <c r="E46" s="2056"/>
      <c r="F46" s="2056"/>
      <c r="G46" s="2056"/>
      <c r="H46" s="2056"/>
      <c r="I46" s="2056"/>
      <c r="J46" s="2057"/>
      <c r="K46" s="1799">
        <v>1996562</v>
      </c>
      <c r="L46" s="1799"/>
      <c r="M46" s="1799"/>
      <c r="N46" s="1799"/>
      <c r="O46" s="1577"/>
      <c r="P46" s="1799">
        <v>618662</v>
      </c>
      <c r="Q46" s="1799"/>
      <c r="R46" s="1799"/>
      <c r="S46" s="1799"/>
      <c r="T46" s="1577"/>
      <c r="U46" s="1799">
        <v>1377900</v>
      </c>
      <c r="V46" s="1799"/>
      <c r="W46" s="1799"/>
      <c r="X46" s="1799"/>
      <c r="Y46" s="1577"/>
      <c r="Z46" s="1799">
        <f t="shared" si="0"/>
        <v>5470.0328767123292</v>
      </c>
      <c r="AA46" s="1799"/>
      <c r="AB46" s="1799"/>
      <c r="AC46" s="1799"/>
      <c r="AD46" s="1577"/>
      <c r="AE46" s="35"/>
      <c r="AG46" s="129"/>
    </row>
    <row r="47" spans="2:33" ht="15.75" customHeight="1">
      <c r="B47" s="35"/>
      <c r="C47" s="2056" t="s">
        <v>759</v>
      </c>
      <c r="D47" s="2056"/>
      <c r="E47" s="2056"/>
      <c r="F47" s="2056"/>
      <c r="G47" s="2056"/>
      <c r="H47" s="2056"/>
      <c r="I47" s="2056"/>
      <c r="J47" s="2057"/>
      <c r="K47" s="1799">
        <v>2052667</v>
      </c>
      <c r="L47" s="1799"/>
      <c r="M47" s="1799"/>
      <c r="N47" s="1799"/>
      <c r="O47" s="1577"/>
      <c r="P47" s="1799">
        <v>629707</v>
      </c>
      <c r="Q47" s="1799"/>
      <c r="R47" s="1799"/>
      <c r="S47" s="1799"/>
      <c r="T47" s="1577"/>
      <c r="U47" s="1799">
        <v>1422960</v>
      </c>
      <c r="V47" s="1799"/>
      <c r="W47" s="1799"/>
      <c r="X47" s="1799"/>
      <c r="Y47" s="1577"/>
      <c r="Z47" s="1799">
        <f t="shared" si="0"/>
        <v>5623.7452054794521</v>
      </c>
      <c r="AA47" s="1799"/>
      <c r="AB47" s="1799"/>
      <c r="AC47" s="1799"/>
      <c r="AD47" s="1577"/>
      <c r="AE47" s="35"/>
      <c r="AG47" s="129"/>
    </row>
    <row r="48" spans="2:33" ht="15.75" customHeight="1">
      <c r="B48" s="35"/>
      <c r="C48" s="2056" t="s">
        <v>767</v>
      </c>
      <c r="D48" s="2056"/>
      <c r="E48" s="2056"/>
      <c r="F48" s="2056"/>
      <c r="G48" s="2056"/>
      <c r="H48" s="2056"/>
      <c r="I48" s="2056"/>
      <c r="J48" s="2057"/>
      <c r="K48" s="1799">
        <v>2070309</v>
      </c>
      <c r="L48" s="1799"/>
      <c r="M48" s="1799"/>
      <c r="N48" s="1799"/>
      <c r="O48" s="1577"/>
      <c r="P48" s="1799">
        <v>635889</v>
      </c>
      <c r="Q48" s="1799"/>
      <c r="R48" s="1799"/>
      <c r="S48" s="1799"/>
      <c r="T48" s="1577"/>
      <c r="U48" s="1799">
        <v>1434420</v>
      </c>
      <c r="V48" s="1799"/>
      <c r="W48" s="1799"/>
      <c r="X48" s="1799"/>
      <c r="Y48" s="1577"/>
      <c r="Z48" s="1799">
        <f t="shared" si="0"/>
        <v>5672.0794520547943</v>
      </c>
      <c r="AA48" s="1799"/>
      <c r="AB48" s="1799"/>
      <c r="AC48" s="1799"/>
      <c r="AD48" s="1577"/>
      <c r="AE48" s="35"/>
    </row>
    <row r="49" spans="2:31" s="607" customFormat="1" ht="15.75" customHeight="1">
      <c r="B49" s="35"/>
      <c r="C49" s="2062" t="s">
        <v>931</v>
      </c>
      <c r="D49" s="2062"/>
      <c r="E49" s="2062"/>
      <c r="F49" s="2062"/>
      <c r="G49" s="2062"/>
      <c r="H49" s="2062"/>
      <c r="I49" s="2062"/>
      <c r="J49" s="2063"/>
      <c r="K49" s="1844">
        <v>2253996</v>
      </c>
      <c r="L49" s="1844"/>
      <c r="M49" s="1844"/>
      <c r="N49" s="1844"/>
      <c r="O49" s="1845"/>
      <c r="P49" s="1844">
        <v>699486</v>
      </c>
      <c r="Q49" s="1844"/>
      <c r="R49" s="1844"/>
      <c r="S49" s="1844"/>
      <c r="T49" s="1845"/>
      <c r="U49" s="1844">
        <v>1554510</v>
      </c>
      <c r="V49" s="1844"/>
      <c r="W49" s="1844"/>
      <c r="X49" s="1844"/>
      <c r="Y49" s="1845"/>
      <c r="Z49" s="1844">
        <f t="shared" si="0"/>
        <v>6175.3315068493148</v>
      </c>
      <c r="AA49" s="1844"/>
      <c r="AB49" s="1844"/>
      <c r="AC49" s="1844"/>
      <c r="AD49" s="1845"/>
      <c r="AE49" s="35"/>
    </row>
    <row r="50" spans="2:31" ht="15.75" customHeight="1" thickBot="1">
      <c r="B50" s="35"/>
      <c r="C50" s="2064"/>
      <c r="D50" s="2064"/>
      <c r="E50" s="2064"/>
      <c r="F50" s="2064"/>
      <c r="G50" s="2064"/>
      <c r="H50" s="2064"/>
      <c r="I50" s="2064"/>
      <c r="J50" s="2065"/>
      <c r="K50" s="2165"/>
      <c r="L50" s="2165"/>
      <c r="M50" s="2165"/>
      <c r="N50" s="2165"/>
      <c r="O50" s="2166"/>
      <c r="P50" s="2165"/>
      <c r="Q50" s="2165"/>
      <c r="R50" s="2165"/>
      <c r="S50" s="2165"/>
      <c r="T50" s="2166"/>
      <c r="U50" s="2165"/>
      <c r="V50" s="2165"/>
      <c r="W50" s="2165"/>
      <c r="X50" s="2165"/>
      <c r="Y50" s="2166"/>
      <c r="Z50" s="2165"/>
      <c r="AA50" s="2165"/>
      <c r="AB50" s="2165"/>
      <c r="AC50" s="2165"/>
      <c r="AD50" s="2166"/>
      <c r="AE50" s="35"/>
    </row>
    <row r="51" spans="2:31" ht="15.75" customHeight="1" thickTop="1">
      <c r="B51" s="35"/>
      <c r="C51" s="35"/>
      <c r="D51" s="35"/>
      <c r="E51" s="35"/>
      <c r="F51" s="35"/>
      <c r="G51" s="35"/>
      <c r="H51" s="35"/>
      <c r="I51" s="35"/>
      <c r="J51" s="35"/>
      <c r="K51" s="445"/>
      <c r="L51" s="445"/>
      <c r="M51" s="445"/>
      <c r="N51" s="445"/>
      <c r="O51" s="441"/>
      <c r="P51" s="445"/>
      <c r="Q51" s="445"/>
      <c r="R51" s="445"/>
      <c r="S51" s="445"/>
      <c r="T51" s="441"/>
      <c r="U51" s="445"/>
      <c r="V51" s="445"/>
      <c r="W51" s="445"/>
      <c r="X51" s="445"/>
      <c r="Y51" s="441"/>
      <c r="Z51" s="445"/>
      <c r="AA51" s="445"/>
      <c r="AB51" s="445"/>
      <c r="AC51" s="445"/>
      <c r="AD51" s="441" t="s">
        <v>876</v>
      </c>
      <c r="AE51" s="35"/>
    </row>
    <row r="52" spans="2:31">
      <c r="B52" s="35"/>
      <c r="C52" s="677" t="s">
        <v>1038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31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</sheetData>
  <mergeCells count="170">
    <mergeCell ref="Z50:AD50"/>
    <mergeCell ref="C44:J44"/>
    <mergeCell ref="K44:O44"/>
    <mergeCell ref="P44:T44"/>
    <mergeCell ref="C50:J50"/>
    <mergeCell ref="K50:O50"/>
    <mergeCell ref="P50:T50"/>
    <mergeCell ref="U50:Y50"/>
    <mergeCell ref="P47:T47"/>
    <mergeCell ref="U47:Y47"/>
    <mergeCell ref="P49:T49"/>
    <mergeCell ref="U49:Y49"/>
    <mergeCell ref="Z46:AD46"/>
    <mergeCell ref="C45:J45"/>
    <mergeCell ref="K45:O45"/>
    <mergeCell ref="P45:T45"/>
    <mergeCell ref="U45:Y45"/>
    <mergeCell ref="Z45:AD45"/>
    <mergeCell ref="Z49:AD49"/>
    <mergeCell ref="Z48:AD48"/>
    <mergeCell ref="Z47:AD47"/>
    <mergeCell ref="U44:Y44"/>
    <mergeCell ref="Z44:AD44"/>
    <mergeCell ref="C48:J48"/>
    <mergeCell ref="C46:J46"/>
    <mergeCell ref="K46:O46"/>
    <mergeCell ref="N29:P29"/>
    <mergeCell ref="Q29:S29"/>
    <mergeCell ref="T29:V29"/>
    <mergeCell ref="C49:J49"/>
    <mergeCell ref="K49:O49"/>
    <mergeCell ref="K48:O48"/>
    <mergeCell ref="P48:T48"/>
    <mergeCell ref="U48:Y48"/>
    <mergeCell ref="C32:J32"/>
    <mergeCell ref="K32:M32"/>
    <mergeCell ref="N32:P32"/>
    <mergeCell ref="Q32:S32"/>
    <mergeCell ref="T32:V32"/>
    <mergeCell ref="B37:C37"/>
    <mergeCell ref="C38:J38"/>
    <mergeCell ref="C47:J47"/>
    <mergeCell ref="K47:O47"/>
    <mergeCell ref="P46:T46"/>
    <mergeCell ref="U46:Y46"/>
    <mergeCell ref="U41:Y41"/>
    <mergeCell ref="C41:J41"/>
    <mergeCell ref="K41:O41"/>
    <mergeCell ref="C27:J27"/>
    <mergeCell ref="K27:M27"/>
    <mergeCell ref="N27:P27"/>
    <mergeCell ref="Q27:S27"/>
    <mergeCell ref="T27:V27"/>
    <mergeCell ref="K42:O42"/>
    <mergeCell ref="P42:T42"/>
    <mergeCell ref="U42:Y42"/>
    <mergeCell ref="C40:J40"/>
    <mergeCell ref="K40:O40"/>
    <mergeCell ref="P40:T40"/>
    <mergeCell ref="U40:Y40"/>
    <mergeCell ref="C28:J28"/>
    <mergeCell ref="K28:M28"/>
    <mergeCell ref="N28:P28"/>
    <mergeCell ref="Q28:S28"/>
    <mergeCell ref="T28:V28"/>
    <mergeCell ref="C30:J30"/>
    <mergeCell ref="K30:M30"/>
    <mergeCell ref="N30:P30"/>
    <mergeCell ref="Q30:S30"/>
    <mergeCell ref="T30:V30"/>
    <mergeCell ref="C29:J29"/>
    <mergeCell ref="K29:M29"/>
    <mergeCell ref="Q22:S22"/>
    <mergeCell ref="T22:V22"/>
    <mergeCell ref="C24:J24"/>
    <mergeCell ref="K24:M24"/>
    <mergeCell ref="N24:P24"/>
    <mergeCell ref="Q24:S24"/>
    <mergeCell ref="T24:V24"/>
    <mergeCell ref="C23:J23"/>
    <mergeCell ref="K23:M23"/>
    <mergeCell ref="N23:P23"/>
    <mergeCell ref="Q23:S23"/>
    <mergeCell ref="T23:V23"/>
    <mergeCell ref="N11:P11"/>
    <mergeCell ref="Q11:S11"/>
    <mergeCell ref="T11:V11"/>
    <mergeCell ref="C9:J9"/>
    <mergeCell ref="K9:M9"/>
    <mergeCell ref="N9:P9"/>
    <mergeCell ref="Q9:S9"/>
    <mergeCell ref="T9:V9"/>
    <mergeCell ref="C10:J10"/>
    <mergeCell ref="K10:M10"/>
    <mergeCell ref="N10:P10"/>
    <mergeCell ref="Q10:S10"/>
    <mergeCell ref="T10:V10"/>
    <mergeCell ref="T20:V21"/>
    <mergeCell ref="B1:C1"/>
    <mergeCell ref="C2:V2"/>
    <mergeCell ref="C4:J5"/>
    <mergeCell ref="K4:M5"/>
    <mergeCell ref="N4:P5"/>
    <mergeCell ref="Q4:S5"/>
    <mergeCell ref="T4:V5"/>
    <mergeCell ref="C6:J6"/>
    <mergeCell ref="K6:M6"/>
    <mergeCell ref="N6:P6"/>
    <mergeCell ref="Q6:S6"/>
    <mergeCell ref="T6:V6"/>
    <mergeCell ref="C7:J7"/>
    <mergeCell ref="K7:M7"/>
    <mergeCell ref="N7:P7"/>
    <mergeCell ref="Q7:S7"/>
    <mergeCell ref="T7:V7"/>
    <mergeCell ref="K8:M8"/>
    <mergeCell ref="N8:P8"/>
    <mergeCell ref="Q8:S8"/>
    <mergeCell ref="T8:V8"/>
    <mergeCell ref="C11:J11"/>
    <mergeCell ref="K11:M11"/>
    <mergeCell ref="C12:J12"/>
    <mergeCell ref="K12:M12"/>
    <mergeCell ref="N12:P12"/>
    <mergeCell ref="Q12:S12"/>
    <mergeCell ref="T12:V12"/>
    <mergeCell ref="C13:J13"/>
    <mergeCell ref="K13:M13"/>
    <mergeCell ref="N13:P13"/>
    <mergeCell ref="Q13:S13"/>
    <mergeCell ref="T13:V13"/>
    <mergeCell ref="C14:J14"/>
    <mergeCell ref="K14:M14"/>
    <mergeCell ref="N14:P14"/>
    <mergeCell ref="Q14:S14"/>
    <mergeCell ref="T14:V14"/>
    <mergeCell ref="C26:J26"/>
    <mergeCell ref="K26:M26"/>
    <mergeCell ref="N26:P26"/>
    <mergeCell ref="Q26:S26"/>
    <mergeCell ref="T26:V26"/>
    <mergeCell ref="C22:J22"/>
    <mergeCell ref="K22:M22"/>
    <mergeCell ref="N22:P22"/>
    <mergeCell ref="C20:J21"/>
    <mergeCell ref="K20:M21"/>
    <mergeCell ref="Q21:S21"/>
    <mergeCell ref="C15:J15"/>
    <mergeCell ref="K15:M15"/>
    <mergeCell ref="N15:P15"/>
    <mergeCell ref="Q15:S15"/>
    <mergeCell ref="T15:V15"/>
    <mergeCell ref="C18:V18"/>
    <mergeCell ref="N20:S20"/>
    <mergeCell ref="N21:P21"/>
    <mergeCell ref="Z41:AD41"/>
    <mergeCell ref="C42:J42"/>
    <mergeCell ref="Z40:AD40"/>
    <mergeCell ref="Z43:AD43"/>
    <mergeCell ref="C31:J31"/>
    <mergeCell ref="Z42:AD42"/>
    <mergeCell ref="C43:J43"/>
    <mergeCell ref="K43:O43"/>
    <mergeCell ref="P43:T43"/>
    <mergeCell ref="U43:Y43"/>
    <mergeCell ref="P41:T41"/>
    <mergeCell ref="K31:M31"/>
    <mergeCell ref="N31:P31"/>
    <mergeCell ref="Q31:S31"/>
    <mergeCell ref="T31:V31"/>
  </mergeCells>
  <phoneticPr fontId="2"/>
  <pageMargins left="0.51181102362204722" right="0.51181102362204722" top="0.55118110236220474" bottom="0.55118110236220474" header="0.31496062992125984" footer="0.31496062992125984"/>
  <pageSetup paperSize="9" firstPageNumber="35" orientation="portrait" useFirstPageNumber="1" r:id="rId1"/>
  <headerFooter>
    <oddFooter>&amp;C&amp;"HGPｺﾞｼｯｸM,ﾒﾃﾞｨｳﾑ"&amp;10
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AH72"/>
  <sheetViews>
    <sheetView zoomScale="115" zoomScaleNormal="115" zoomScaleSheetLayoutView="85" workbookViewId="0">
      <selection activeCell="AC51" sqref="AC51:AD51"/>
    </sheetView>
  </sheetViews>
  <sheetFormatPr defaultRowHeight="13.5"/>
  <cols>
    <col min="1" max="2" width="2.625" style="117" customWidth="1"/>
    <col min="3" max="3" width="1.75" style="131" customWidth="1"/>
    <col min="4" max="4" width="11.25" style="131" customWidth="1"/>
    <col min="5" max="5" width="1.75" style="131" customWidth="1"/>
    <col min="6" max="30" width="2.625" style="131" customWidth="1"/>
    <col min="31" max="31" width="1.75" style="131" customWidth="1"/>
    <col min="32" max="32" width="1.75" style="132" customWidth="1"/>
    <col min="33" max="258" width="9" style="117"/>
    <col min="259" max="259" width="1.75" style="117" customWidth="1"/>
    <col min="260" max="260" width="11.25" style="117" customWidth="1"/>
    <col min="261" max="261" width="1.75" style="117" customWidth="1"/>
    <col min="262" max="286" width="4.125" style="117" customWidth="1"/>
    <col min="287" max="288" width="1.75" style="117" customWidth="1"/>
    <col min="289" max="514" width="9" style="117"/>
    <col min="515" max="515" width="1.75" style="117" customWidth="1"/>
    <col min="516" max="516" width="11.25" style="117" customWidth="1"/>
    <col min="517" max="517" width="1.75" style="117" customWidth="1"/>
    <col min="518" max="542" width="4.125" style="117" customWidth="1"/>
    <col min="543" max="544" width="1.75" style="117" customWidth="1"/>
    <col min="545" max="770" width="9" style="117"/>
    <col min="771" max="771" width="1.75" style="117" customWidth="1"/>
    <col min="772" max="772" width="11.25" style="117" customWidth="1"/>
    <col min="773" max="773" width="1.75" style="117" customWidth="1"/>
    <col min="774" max="798" width="4.125" style="117" customWidth="1"/>
    <col min="799" max="800" width="1.75" style="117" customWidth="1"/>
    <col min="801" max="1026" width="9" style="117"/>
    <col min="1027" max="1027" width="1.75" style="117" customWidth="1"/>
    <col min="1028" max="1028" width="11.25" style="117" customWidth="1"/>
    <col min="1029" max="1029" width="1.75" style="117" customWidth="1"/>
    <col min="1030" max="1054" width="4.125" style="117" customWidth="1"/>
    <col min="1055" max="1056" width="1.75" style="117" customWidth="1"/>
    <col min="1057" max="1282" width="9" style="117"/>
    <col min="1283" max="1283" width="1.75" style="117" customWidth="1"/>
    <col min="1284" max="1284" width="11.25" style="117" customWidth="1"/>
    <col min="1285" max="1285" width="1.75" style="117" customWidth="1"/>
    <col min="1286" max="1310" width="4.125" style="117" customWidth="1"/>
    <col min="1311" max="1312" width="1.75" style="117" customWidth="1"/>
    <col min="1313" max="1538" width="9" style="117"/>
    <col min="1539" max="1539" width="1.75" style="117" customWidth="1"/>
    <col min="1540" max="1540" width="11.25" style="117" customWidth="1"/>
    <col min="1541" max="1541" width="1.75" style="117" customWidth="1"/>
    <col min="1542" max="1566" width="4.125" style="117" customWidth="1"/>
    <col min="1567" max="1568" width="1.75" style="117" customWidth="1"/>
    <col min="1569" max="1794" width="9" style="117"/>
    <col min="1795" max="1795" width="1.75" style="117" customWidth="1"/>
    <col min="1796" max="1796" width="11.25" style="117" customWidth="1"/>
    <col min="1797" max="1797" width="1.75" style="117" customWidth="1"/>
    <col min="1798" max="1822" width="4.125" style="117" customWidth="1"/>
    <col min="1823" max="1824" width="1.75" style="117" customWidth="1"/>
    <col min="1825" max="2050" width="9" style="117"/>
    <col min="2051" max="2051" width="1.75" style="117" customWidth="1"/>
    <col min="2052" max="2052" width="11.25" style="117" customWidth="1"/>
    <col min="2053" max="2053" width="1.75" style="117" customWidth="1"/>
    <col min="2054" max="2078" width="4.125" style="117" customWidth="1"/>
    <col min="2079" max="2080" width="1.75" style="117" customWidth="1"/>
    <col min="2081" max="2306" width="9" style="117"/>
    <col min="2307" max="2307" width="1.75" style="117" customWidth="1"/>
    <col min="2308" max="2308" width="11.25" style="117" customWidth="1"/>
    <col min="2309" max="2309" width="1.75" style="117" customWidth="1"/>
    <col min="2310" max="2334" width="4.125" style="117" customWidth="1"/>
    <col min="2335" max="2336" width="1.75" style="117" customWidth="1"/>
    <col min="2337" max="2562" width="9" style="117"/>
    <col min="2563" max="2563" width="1.75" style="117" customWidth="1"/>
    <col min="2564" max="2564" width="11.25" style="117" customWidth="1"/>
    <col min="2565" max="2565" width="1.75" style="117" customWidth="1"/>
    <col min="2566" max="2590" width="4.125" style="117" customWidth="1"/>
    <col min="2591" max="2592" width="1.75" style="117" customWidth="1"/>
    <col min="2593" max="2818" width="9" style="117"/>
    <col min="2819" max="2819" width="1.75" style="117" customWidth="1"/>
    <col min="2820" max="2820" width="11.25" style="117" customWidth="1"/>
    <col min="2821" max="2821" width="1.75" style="117" customWidth="1"/>
    <col min="2822" max="2846" width="4.125" style="117" customWidth="1"/>
    <col min="2847" max="2848" width="1.75" style="117" customWidth="1"/>
    <col min="2849" max="3074" width="9" style="117"/>
    <col min="3075" max="3075" width="1.75" style="117" customWidth="1"/>
    <col min="3076" max="3076" width="11.25" style="117" customWidth="1"/>
    <col min="3077" max="3077" width="1.75" style="117" customWidth="1"/>
    <col min="3078" max="3102" width="4.125" style="117" customWidth="1"/>
    <col min="3103" max="3104" width="1.75" style="117" customWidth="1"/>
    <col min="3105" max="3330" width="9" style="117"/>
    <col min="3331" max="3331" width="1.75" style="117" customWidth="1"/>
    <col min="3332" max="3332" width="11.25" style="117" customWidth="1"/>
    <col min="3333" max="3333" width="1.75" style="117" customWidth="1"/>
    <col min="3334" max="3358" width="4.125" style="117" customWidth="1"/>
    <col min="3359" max="3360" width="1.75" style="117" customWidth="1"/>
    <col min="3361" max="3586" width="9" style="117"/>
    <col min="3587" max="3587" width="1.75" style="117" customWidth="1"/>
    <col min="3588" max="3588" width="11.25" style="117" customWidth="1"/>
    <col min="3589" max="3589" width="1.75" style="117" customWidth="1"/>
    <col min="3590" max="3614" width="4.125" style="117" customWidth="1"/>
    <col min="3615" max="3616" width="1.75" style="117" customWidth="1"/>
    <col min="3617" max="3842" width="9" style="117"/>
    <col min="3843" max="3843" width="1.75" style="117" customWidth="1"/>
    <col min="3844" max="3844" width="11.25" style="117" customWidth="1"/>
    <col min="3845" max="3845" width="1.75" style="117" customWidth="1"/>
    <col min="3846" max="3870" width="4.125" style="117" customWidth="1"/>
    <col min="3871" max="3872" width="1.75" style="117" customWidth="1"/>
    <col min="3873" max="4098" width="9" style="117"/>
    <col min="4099" max="4099" width="1.75" style="117" customWidth="1"/>
    <col min="4100" max="4100" width="11.25" style="117" customWidth="1"/>
    <col min="4101" max="4101" width="1.75" style="117" customWidth="1"/>
    <col min="4102" max="4126" width="4.125" style="117" customWidth="1"/>
    <col min="4127" max="4128" width="1.75" style="117" customWidth="1"/>
    <col min="4129" max="4354" width="9" style="117"/>
    <col min="4355" max="4355" width="1.75" style="117" customWidth="1"/>
    <col min="4356" max="4356" width="11.25" style="117" customWidth="1"/>
    <col min="4357" max="4357" width="1.75" style="117" customWidth="1"/>
    <col min="4358" max="4382" width="4.125" style="117" customWidth="1"/>
    <col min="4383" max="4384" width="1.75" style="117" customWidth="1"/>
    <col min="4385" max="4610" width="9" style="117"/>
    <col min="4611" max="4611" width="1.75" style="117" customWidth="1"/>
    <col min="4612" max="4612" width="11.25" style="117" customWidth="1"/>
    <col min="4613" max="4613" width="1.75" style="117" customWidth="1"/>
    <col min="4614" max="4638" width="4.125" style="117" customWidth="1"/>
    <col min="4639" max="4640" width="1.75" style="117" customWidth="1"/>
    <col min="4641" max="4866" width="9" style="117"/>
    <col min="4867" max="4867" width="1.75" style="117" customWidth="1"/>
    <col min="4868" max="4868" width="11.25" style="117" customWidth="1"/>
    <col min="4869" max="4869" width="1.75" style="117" customWidth="1"/>
    <col min="4870" max="4894" width="4.125" style="117" customWidth="1"/>
    <col min="4895" max="4896" width="1.75" style="117" customWidth="1"/>
    <col min="4897" max="5122" width="9" style="117"/>
    <col min="5123" max="5123" width="1.75" style="117" customWidth="1"/>
    <col min="5124" max="5124" width="11.25" style="117" customWidth="1"/>
    <col min="5125" max="5125" width="1.75" style="117" customWidth="1"/>
    <col min="5126" max="5150" width="4.125" style="117" customWidth="1"/>
    <col min="5151" max="5152" width="1.75" style="117" customWidth="1"/>
    <col min="5153" max="5378" width="9" style="117"/>
    <col min="5379" max="5379" width="1.75" style="117" customWidth="1"/>
    <col min="5380" max="5380" width="11.25" style="117" customWidth="1"/>
    <col min="5381" max="5381" width="1.75" style="117" customWidth="1"/>
    <col min="5382" max="5406" width="4.125" style="117" customWidth="1"/>
    <col min="5407" max="5408" width="1.75" style="117" customWidth="1"/>
    <col min="5409" max="5634" width="9" style="117"/>
    <col min="5635" max="5635" width="1.75" style="117" customWidth="1"/>
    <col min="5636" max="5636" width="11.25" style="117" customWidth="1"/>
    <col min="5637" max="5637" width="1.75" style="117" customWidth="1"/>
    <col min="5638" max="5662" width="4.125" style="117" customWidth="1"/>
    <col min="5663" max="5664" width="1.75" style="117" customWidth="1"/>
    <col min="5665" max="5890" width="9" style="117"/>
    <col min="5891" max="5891" width="1.75" style="117" customWidth="1"/>
    <col min="5892" max="5892" width="11.25" style="117" customWidth="1"/>
    <col min="5893" max="5893" width="1.75" style="117" customWidth="1"/>
    <col min="5894" max="5918" width="4.125" style="117" customWidth="1"/>
    <col min="5919" max="5920" width="1.75" style="117" customWidth="1"/>
    <col min="5921" max="6146" width="9" style="117"/>
    <col min="6147" max="6147" width="1.75" style="117" customWidth="1"/>
    <col min="6148" max="6148" width="11.25" style="117" customWidth="1"/>
    <col min="6149" max="6149" width="1.75" style="117" customWidth="1"/>
    <col min="6150" max="6174" width="4.125" style="117" customWidth="1"/>
    <col min="6175" max="6176" width="1.75" style="117" customWidth="1"/>
    <col min="6177" max="6402" width="9" style="117"/>
    <col min="6403" max="6403" width="1.75" style="117" customWidth="1"/>
    <col min="6404" max="6404" width="11.25" style="117" customWidth="1"/>
    <col min="6405" max="6405" width="1.75" style="117" customWidth="1"/>
    <col min="6406" max="6430" width="4.125" style="117" customWidth="1"/>
    <col min="6431" max="6432" width="1.75" style="117" customWidth="1"/>
    <col min="6433" max="6658" width="9" style="117"/>
    <col min="6659" max="6659" width="1.75" style="117" customWidth="1"/>
    <col min="6660" max="6660" width="11.25" style="117" customWidth="1"/>
    <col min="6661" max="6661" width="1.75" style="117" customWidth="1"/>
    <col min="6662" max="6686" width="4.125" style="117" customWidth="1"/>
    <col min="6687" max="6688" width="1.75" style="117" customWidth="1"/>
    <col min="6689" max="6914" width="9" style="117"/>
    <col min="6915" max="6915" width="1.75" style="117" customWidth="1"/>
    <col min="6916" max="6916" width="11.25" style="117" customWidth="1"/>
    <col min="6917" max="6917" width="1.75" style="117" customWidth="1"/>
    <col min="6918" max="6942" width="4.125" style="117" customWidth="1"/>
    <col min="6943" max="6944" width="1.75" style="117" customWidth="1"/>
    <col min="6945" max="7170" width="9" style="117"/>
    <col min="7171" max="7171" width="1.75" style="117" customWidth="1"/>
    <col min="7172" max="7172" width="11.25" style="117" customWidth="1"/>
    <col min="7173" max="7173" width="1.75" style="117" customWidth="1"/>
    <col min="7174" max="7198" width="4.125" style="117" customWidth="1"/>
    <col min="7199" max="7200" width="1.75" style="117" customWidth="1"/>
    <col min="7201" max="7426" width="9" style="117"/>
    <col min="7427" max="7427" width="1.75" style="117" customWidth="1"/>
    <col min="7428" max="7428" width="11.25" style="117" customWidth="1"/>
    <col min="7429" max="7429" width="1.75" style="117" customWidth="1"/>
    <col min="7430" max="7454" width="4.125" style="117" customWidth="1"/>
    <col min="7455" max="7456" width="1.75" style="117" customWidth="1"/>
    <col min="7457" max="7682" width="9" style="117"/>
    <col min="7683" max="7683" width="1.75" style="117" customWidth="1"/>
    <col min="7684" max="7684" width="11.25" style="117" customWidth="1"/>
    <col min="7685" max="7685" width="1.75" style="117" customWidth="1"/>
    <col min="7686" max="7710" width="4.125" style="117" customWidth="1"/>
    <col min="7711" max="7712" width="1.75" style="117" customWidth="1"/>
    <col min="7713" max="7938" width="9" style="117"/>
    <col min="7939" max="7939" width="1.75" style="117" customWidth="1"/>
    <col min="7940" max="7940" width="11.25" style="117" customWidth="1"/>
    <col min="7941" max="7941" width="1.75" style="117" customWidth="1"/>
    <col min="7942" max="7966" width="4.125" style="117" customWidth="1"/>
    <col min="7967" max="7968" width="1.75" style="117" customWidth="1"/>
    <col min="7969" max="8194" width="9" style="117"/>
    <col min="8195" max="8195" width="1.75" style="117" customWidth="1"/>
    <col min="8196" max="8196" width="11.25" style="117" customWidth="1"/>
    <col min="8197" max="8197" width="1.75" style="117" customWidth="1"/>
    <col min="8198" max="8222" width="4.125" style="117" customWidth="1"/>
    <col min="8223" max="8224" width="1.75" style="117" customWidth="1"/>
    <col min="8225" max="8450" width="9" style="117"/>
    <col min="8451" max="8451" width="1.75" style="117" customWidth="1"/>
    <col min="8452" max="8452" width="11.25" style="117" customWidth="1"/>
    <col min="8453" max="8453" width="1.75" style="117" customWidth="1"/>
    <col min="8454" max="8478" width="4.125" style="117" customWidth="1"/>
    <col min="8479" max="8480" width="1.75" style="117" customWidth="1"/>
    <col min="8481" max="8706" width="9" style="117"/>
    <col min="8707" max="8707" width="1.75" style="117" customWidth="1"/>
    <col min="8708" max="8708" width="11.25" style="117" customWidth="1"/>
    <col min="8709" max="8709" width="1.75" style="117" customWidth="1"/>
    <col min="8710" max="8734" width="4.125" style="117" customWidth="1"/>
    <col min="8735" max="8736" width="1.75" style="117" customWidth="1"/>
    <col min="8737" max="8962" width="9" style="117"/>
    <col min="8963" max="8963" width="1.75" style="117" customWidth="1"/>
    <col min="8964" max="8964" width="11.25" style="117" customWidth="1"/>
    <col min="8965" max="8965" width="1.75" style="117" customWidth="1"/>
    <col min="8966" max="8990" width="4.125" style="117" customWidth="1"/>
    <col min="8991" max="8992" width="1.75" style="117" customWidth="1"/>
    <col min="8993" max="9218" width="9" style="117"/>
    <col min="9219" max="9219" width="1.75" style="117" customWidth="1"/>
    <col min="9220" max="9220" width="11.25" style="117" customWidth="1"/>
    <col min="9221" max="9221" width="1.75" style="117" customWidth="1"/>
    <col min="9222" max="9246" width="4.125" style="117" customWidth="1"/>
    <col min="9247" max="9248" width="1.75" style="117" customWidth="1"/>
    <col min="9249" max="9474" width="9" style="117"/>
    <col min="9475" max="9475" width="1.75" style="117" customWidth="1"/>
    <col min="9476" max="9476" width="11.25" style="117" customWidth="1"/>
    <col min="9477" max="9477" width="1.75" style="117" customWidth="1"/>
    <col min="9478" max="9502" width="4.125" style="117" customWidth="1"/>
    <col min="9503" max="9504" width="1.75" style="117" customWidth="1"/>
    <col min="9505" max="9730" width="9" style="117"/>
    <col min="9731" max="9731" width="1.75" style="117" customWidth="1"/>
    <col min="9732" max="9732" width="11.25" style="117" customWidth="1"/>
    <col min="9733" max="9733" width="1.75" style="117" customWidth="1"/>
    <col min="9734" max="9758" width="4.125" style="117" customWidth="1"/>
    <col min="9759" max="9760" width="1.75" style="117" customWidth="1"/>
    <col min="9761" max="9986" width="9" style="117"/>
    <col min="9987" max="9987" width="1.75" style="117" customWidth="1"/>
    <col min="9988" max="9988" width="11.25" style="117" customWidth="1"/>
    <col min="9989" max="9989" width="1.75" style="117" customWidth="1"/>
    <col min="9990" max="10014" width="4.125" style="117" customWidth="1"/>
    <col min="10015" max="10016" width="1.75" style="117" customWidth="1"/>
    <col min="10017" max="10242" width="9" style="117"/>
    <col min="10243" max="10243" width="1.75" style="117" customWidth="1"/>
    <col min="10244" max="10244" width="11.25" style="117" customWidth="1"/>
    <col min="10245" max="10245" width="1.75" style="117" customWidth="1"/>
    <col min="10246" max="10270" width="4.125" style="117" customWidth="1"/>
    <col min="10271" max="10272" width="1.75" style="117" customWidth="1"/>
    <col min="10273" max="10498" width="9" style="117"/>
    <col min="10499" max="10499" width="1.75" style="117" customWidth="1"/>
    <col min="10500" max="10500" width="11.25" style="117" customWidth="1"/>
    <col min="10501" max="10501" width="1.75" style="117" customWidth="1"/>
    <col min="10502" max="10526" width="4.125" style="117" customWidth="1"/>
    <col min="10527" max="10528" width="1.75" style="117" customWidth="1"/>
    <col min="10529" max="10754" width="9" style="117"/>
    <col min="10755" max="10755" width="1.75" style="117" customWidth="1"/>
    <col min="10756" max="10756" width="11.25" style="117" customWidth="1"/>
    <col min="10757" max="10757" width="1.75" style="117" customWidth="1"/>
    <col min="10758" max="10782" width="4.125" style="117" customWidth="1"/>
    <col min="10783" max="10784" width="1.75" style="117" customWidth="1"/>
    <col min="10785" max="11010" width="9" style="117"/>
    <col min="11011" max="11011" width="1.75" style="117" customWidth="1"/>
    <col min="11012" max="11012" width="11.25" style="117" customWidth="1"/>
    <col min="11013" max="11013" width="1.75" style="117" customWidth="1"/>
    <col min="11014" max="11038" width="4.125" style="117" customWidth="1"/>
    <col min="11039" max="11040" width="1.75" style="117" customWidth="1"/>
    <col min="11041" max="11266" width="9" style="117"/>
    <col min="11267" max="11267" width="1.75" style="117" customWidth="1"/>
    <col min="11268" max="11268" width="11.25" style="117" customWidth="1"/>
    <col min="11269" max="11269" width="1.75" style="117" customWidth="1"/>
    <col min="11270" max="11294" width="4.125" style="117" customWidth="1"/>
    <col min="11295" max="11296" width="1.75" style="117" customWidth="1"/>
    <col min="11297" max="11522" width="9" style="117"/>
    <col min="11523" max="11523" width="1.75" style="117" customWidth="1"/>
    <col min="11524" max="11524" width="11.25" style="117" customWidth="1"/>
    <col min="11525" max="11525" width="1.75" style="117" customWidth="1"/>
    <col min="11526" max="11550" width="4.125" style="117" customWidth="1"/>
    <col min="11551" max="11552" width="1.75" style="117" customWidth="1"/>
    <col min="11553" max="11778" width="9" style="117"/>
    <col min="11779" max="11779" width="1.75" style="117" customWidth="1"/>
    <col min="11780" max="11780" width="11.25" style="117" customWidth="1"/>
    <col min="11781" max="11781" width="1.75" style="117" customWidth="1"/>
    <col min="11782" max="11806" width="4.125" style="117" customWidth="1"/>
    <col min="11807" max="11808" width="1.75" style="117" customWidth="1"/>
    <col min="11809" max="12034" width="9" style="117"/>
    <col min="12035" max="12035" width="1.75" style="117" customWidth="1"/>
    <col min="12036" max="12036" width="11.25" style="117" customWidth="1"/>
    <col min="12037" max="12037" width="1.75" style="117" customWidth="1"/>
    <col min="12038" max="12062" width="4.125" style="117" customWidth="1"/>
    <col min="12063" max="12064" width="1.75" style="117" customWidth="1"/>
    <col min="12065" max="12290" width="9" style="117"/>
    <col min="12291" max="12291" width="1.75" style="117" customWidth="1"/>
    <col min="12292" max="12292" width="11.25" style="117" customWidth="1"/>
    <col min="12293" max="12293" width="1.75" style="117" customWidth="1"/>
    <col min="12294" max="12318" width="4.125" style="117" customWidth="1"/>
    <col min="12319" max="12320" width="1.75" style="117" customWidth="1"/>
    <col min="12321" max="12546" width="9" style="117"/>
    <col min="12547" max="12547" width="1.75" style="117" customWidth="1"/>
    <col min="12548" max="12548" width="11.25" style="117" customWidth="1"/>
    <col min="12549" max="12549" width="1.75" style="117" customWidth="1"/>
    <col min="12550" max="12574" width="4.125" style="117" customWidth="1"/>
    <col min="12575" max="12576" width="1.75" style="117" customWidth="1"/>
    <col min="12577" max="12802" width="9" style="117"/>
    <col min="12803" max="12803" width="1.75" style="117" customWidth="1"/>
    <col min="12804" max="12804" width="11.25" style="117" customWidth="1"/>
    <col min="12805" max="12805" width="1.75" style="117" customWidth="1"/>
    <col min="12806" max="12830" width="4.125" style="117" customWidth="1"/>
    <col min="12831" max="12832" width="1.75" style="117" customWidth="1"/>
    <col min="12833" max="13058" width="9" style="117"/>
    <col min="13059" max="13059" width="1.75" style="117" customWidth="1"/>
    <col min="13060" max="13060" width="11.25" style="117" customWidth="1"/>
    <col min="13061" max="13061" width="1.75" style="117" customWidth="1"/>
    <col min="13062" max="13086" width="4.125" style="117" customWidth="1"/>
    <col min="13087" max="13088" width="1.75" style="117" customWidth="1"/>
    <col min="13089" max="13314" width="9" style="117"/>
    <col min="13315" max="13315" width="1.75" style="117" customWidth="1"/>
    <col min="13316" max="13316" width="11.25" style="117" customWidth="1"/>
    <col min="13317" max="13317" width="1.75" style="117" customWidth="1"/>
    <col min="13318" max="13342" width="4.125" style="117" customWidth="1"/>
    <col min="13343" max="13344" width="1.75" style="117" customWidth="1"/>
    <col min="13345" max="13570" width="9" style="117"/>
    <col min="13571" max="13571" width="1.75" style="117" customWidth="1"/>
    <col min="13572" max="13572" width="11.25" style="117" customWidth="1"/>
    <col min="13573" max="13573" width="1.75" style="117" customWidth="1"/>
    <col min="13574" max="13598" width="4.125" style="117" customWidth="1"/>
    <col min="13599" max="13600" width="1.75" style="117" customWidth="1"/>
    <col min="13601" max="13826" width="9" style="117"/>
    <col min="13827" max="13827" width="1.75" style="117" customWidth="1"/>
    <col min="13828" max="13828" width="11.25" style="117" customWidth="1"/>
    <col min="13829" max="13829" width="1.75" style="117" customWidth="1"/>
    <col min="13830" max="13854" width="4.125" style="117" customWidth="1"/>
    <col min="13855" max="13856" width="1.75" style="117" customWidth="1"/>
    <col min="13857" max="14082" width="9" style="117"/>
    <col min="14083" max="14083" width="1.75" style="117" customWidth="1"/>
    <col min="14084" max="14084" width="11.25" style="117" customWidth="1"/>
    <col min="14085" max="14085" width="1.75" style="117" customWidth="1"/>
    <col min="14086" max="14110" width="4.125" style="117" customWidth="1"/>
    <col min="14111" max="14112" width="1.75" style="117" customWidth="1"/>
    <col min="14113" max="14338" width="9" style="117"/>
    <col min="14339" max="14339" width="1.75" style="117" customWidth="1"/>
    <col min="14340" max="14340" width="11.25" style="117" customWidth="1"/>
    <col min="14341" max="14341" width="1.75" style="117" customWidth="1"/>
    <col min="14342" max="14366" width="4.125" style="117" customWidth="1"/>
    <col min="14367" max="14368" width="1.75" style="117" customWidth="1"/>
    <col min="14369" max="14594" width="9" style="117"/>
    <col min="14595" max="14595" width="1.75" style="117" customWidth="1"/>
    <col min="14596" max="14596" width="11.25" style="117" customWidth="1"/>
    <col min="14597" max="14597" width="1.75" style="117" customWidth="1"/>
    <col min="14598" max="14622" width="4.125" style="117" customWidth="1"/>
    <col min="14623" max="14624" width="1.75" style="117" customWidth="1"/>
    <col min="14625" max="14850" width="9" style="117"/>
    <col min="14851" max="14851" width="1.75" style="117" customWidth="1"/>
    <col min="14852" max="14852" width="11.25" style="117" customWidth="1"/>
    <col min="14853" max="14853" width="1.75" style="117" customWidth="1"/>
    <col min="14854" max="14878" width="4.125" style="117" customWidth="1"/>
    <col min="14879" max="14880" width="1.75" style="117" customWidth="1"/>
    <col min="14881" max="15106" width="9" style="117"/>
    <col min="15107" max="15107" width="1.75" style="117" customWidth="1"/>
    <col min="15108" max="15108" width="11.25" style="117" customWidth="1"/>
    <col min="15109" max="15109" width="1.75" style="117" customWidth="1"/>
    <col min="15110" max="15134" width="4.125" style="117" customWidth="1"/>
    <col min="15135" max="15136" width="1.75" style="117" customWidth="1"/>
    <col min="15137" max="15362" width="9" style="117"/>
    <col min="15363" max="15363" width="1.75" style="117" customWidth="1"/>
    <col min="15364" max="15364" width="11.25" style="117" customWidth="1"/>
    <col min="15365" max="15365" width="1.75" style="117" customWidth="1"/>
    <col min="15366" max="15390" width="4.125" style="117" customWidth="1"/>
    <col min="15391" max="15392" width="1.75" style="117" customWidth="1"/>
    <col min="15393" max="15618" width="9" style="117"/>
    <col min="15619" max="15619" width="1.75" style="117" customWidth="1"/>
    <col min="15620" max="15620" width="11.25" style="117" customWidth="1"/>
    <col min="15621" max="15621" width="1.75" style="117" customWidth="1"/>
    <col min="15622" max="15646" width="4.125" style="117" customWidth="1"/>
    <col min="15647" max="15648" width="1.75" style="117" customWidth="1"/>
    <col min="15649" max="15874" width="9" style="117"/>
    <col min="15875" max="15875" width="1.75" style="117" customWidth="1"/>
    <col min="15876" max="15876" width="11.25" style="117" customWidth="1"/>
    <col min="15877" max="15877" width="1.75" style="117" customWidth="1"/>
    <col min="15878" max="15902" width="4.125" style="117" customWidth="1"/>
    <col min="15903" max="15904" width="1.75" style="117" customWidth="1"/>
    <col min="15905" max="16130" width="9" style="117"/>
    <col min="16131" max="16131" width="1.75" style="117" customWidth="1"/>
    <col min="16132" max="16132" width="11.25" style="117" customWidth="1"/>
    <col min="16133" max="16133" width="1.75" style="117" customWidth="1"/>
    <col min="16134" max="16158" width="4.125" style="117" customWidth="1"/>
    <col min="16159" max="16160" width="1.75" style="117" customWidth="1"/>
    <col min="16161" max="16384" width="9" style="117"/>
  </cols>
  <sheetData>
    <row r="1" spans="2:33" ht="17.25">
      <c r="B1" s="2208">
        <v>9</v>
      </c>
      <c r="C1" s="2208"/>
      <c r="D1" s="130" t="s">
        <v>544</v>
      </c>
    </row>
    <row r="2" spans="2:33" ht="15.75" customHeight="1">
      <c r="C2" s="133"/>
      <c r="D2" s="134" t="s">
        <v>704</v>
      </c>
      <c r="E2" s="133"/>
      <c r="AF2" s="135"/>
    </row>
    <row r="3" spans="2:33" ht="10.5" customHeight="1" thickBot="1">
      <c r="C3" s="133"/>
      <c r="D3" s="133"/>
      <c r="E3" s="133"/>
      <c r="AD3" s="209" t="s">
        <v>528</v>
      </c>
      <c r="AF3" s="135"/>
    </row>
    <row r="4" spans="2:33" s="136" customFormat="1" ht="15.75" customHeight="1" thickTop="1">
      <c r="C4" s="1066" t="s">
        <v>545</v>
      </c>
      <c r="D4" s="1066"/>
      <c r="E4" s="1161"/>
      <c r="F4" s="2209" t="s">
        <v>546</v>
      </c>
      <c r="G4" s="2210"/>
      <c r="H4" s="2210"/>
      <c r="I4" s="2210"/>
      <c r="J4" s="2212" t="s">
        <v>547</v>
      </c>
      <c r="K4" s="2213"/>
      <c r="L4" s="2213"/>
      <c r="M4" s="2216" t="s">
        <v>548</v>
      </c>
      <c r="N4" s="2216"/>
      <c r="O4" s="2216"/>
      <c r="P4" s="2216"/>
      <c r="Q4" s="2216"/>
      <c r="R4" s="2216"/>
      <c r="S4" s="2216"/>
      <c r="T4" s="2216"/>
      <c r="U4" s="2216"/>
      <c r="V4" s="2216"/>
      <c r="W4" s="2216"/>
      <c r="X4" s="2216"/>
      <c r="Y4" s="2216"/>
      <c r="Z4" s="2216"/>
      <c r="AA4" s="2216"/>
      <c r="AB4" s="2198" t="s">
        <v>549</v>
      </c>
      <c r="AC4" s="2198"/>
      <c r="AD4" s="2199"/>
      <c r="AE4" s="216"/>
      <c r="AF4" s="76"/>
    </row>
    <row r="5" spans="2:33" s="136" customFormat="1" ht="15.75" customHeight="1">
      <c r="C5" s="1078"/>
      <c r="D5" s="1078"/>
      <c r="E5" s="1162"/>
      <c r="F5" s="2211"/>
      <c r="G5" s="1169"/>
      <c r="H5" s="1169"/>
      <c r="I5" s="1169"/>
      <c r="J5" s="2214"/>
      <c r="K5" s="2215"/>
      <c r="L5" s="2215"/>
      <c r="M5" s="2217" t="s">
        <v>550</v>
      </c>
      <c r="N5" s="2217"/>
      <c r="O5" s="2217"/>
      <c r="P5" s="2217" t="s">
        <v>551</v>
      </c>
      <c r="Q5" s="2217"/>
      <c r="R5" s="2217"/>
      <c r="S5" s="2217" t="s">
        <v>552</v>
      </c>
      <c r="T5" s="2217"/>
      <c r="U5" s="2217"/>
      <c r="V5" s="2217" t="s">
        <v>553</v>
      </c>
      <c r="W5" s="2217"/>
      <c r="X5" s="2217"/>
      <c r="Y5" s="2217" t="s">
        <v>554</v>
      </c>
      <c r="Z5" s="2217"/>
      <c r="AA5" s="2217"/>
      <c r="AB5" s="2200"/>
      <c r="AC5" s="2200"/>
      <c r="AD5" s="2201"/>
      <c r="AE5" s="216"/>
      <c r="AF5" s="76"/>
    </row>
    <row r="6" spans="2:33" s="137" customFormat="1" ht="10.5" customHeight="1">
      <c r="C6" s="534"/>
      <c r="D6" s="366"/>
      <c r="E6" s="535"/>
      <c r="F6" s="2218" t="s">
        <v>555</v>
      </c>
      <c r="G6" s="2219"/>
      <c r="H6" s="2219"/>
      <c r="I6" s="2220"/>
      <c r="J6" s="2255" t="s">
        <v>556</v>
      </c>
      <c r="K6" s="1048"/>
      <c r="L6" s="1048"/>
      <c r="M6" s="1048" t="s">
        <v>556</v>
      </c>
      <c r="N6" s="1048"/>
      <c r="O6" s="1048"/>
      <c r="P6" s="1048" t="s">
        <v>556</v>
      </c>
      <c r="Q6" s="1048"/>
      <c r="R6" s="1048"/>
      <c r="S6" s="1048" t="s">
        <v>556</v>
      </c>
      <c r="T6" s="1048"/>
      <c r="U6" s="1048"/>
      <c r="V6" s="1048" t="s">
        <v>556</v>
      </c>
      <c r="W6" s="1048"/>
      <c r="X6" s="1048"/>
      <c r="Y6" s="1048" t="s">
        <v>556</v>
      </c>
      <c r="Z6" s="1048"/>
      <c r="AA6" s="1048"/>
      <c r="AB6" s="1048" t="s">
        <v>556</v>
      </c>
      <c r="AC6" s="1048"/>
      <c r="AD6" s="1049"/>
      <c r="AE6" s="217"/>
      <c r="AF6" s="217"/>
    </row>
    <row r="7" spans="2:33" s="139" customFormat="1" ht="15.75" customHeight="1">
      <c r="C7" s="952"/>
      <c r="D7" s="953" t="s">
        <v>853</v>
      </c>
      <c r="E7" s="954"/>
      <c r="F7" s="2222">
        <v>18329</v>
      </c>
      <c r="G7" s="2223"/>
      <c r="H7" s="2223"/>
      <c r="I7" s="2224"/>
      <c r="J7" s="2225">
        <v>4513</v>
      </c>
      <c r="K7" s="2226"/>
      <c r="L7" s="2227"/>
      <c r="M7" s="2228">
        <v>3058</v>
      </c>
      <c r="N7" s="2229"/>
      <c r="O7" s="2230"/>
      <c r="P7" s="2256">
        <v>40</v>
      </c>
      <c r="Q7" s="2223"/>
      <c r="R7" s="2224"/>
      <c r="S7" s="2256">
        <v>34</v>
      </c>
      <c r="T7" s="2223"/>
      <c r="U7" s="2224"/>
      <c r="V7" s="1258" t="s">
        <v>864</v>
      </c>
      <c r="W7" s="1250"/>
      <c r="X7" s="1251"/>
      <c r="Y7" s="1258">
        <v>5</v>
      </c>
      <c r="Z7" s="1250"/>
      <c r="AA7" s="1251"/>
      <c r="AB7" s="1258">
        <v>832</v>
      </c>
      <c r="AC7" s="1250"/>
      <c r="AD7" s="1250"/>
      <c r="AE7" s="141"/>
      <c r="AF7" s="189"/>
    </row>
    <row r="8" spans="2:33" s="139" customFormat="1" ht="10.5" customHeight="1">
      <c r="C8" s="536"/>
      <c r="D8" s="512"/>
      <c r="E8" s="538"/>
      <c r="F8" s="2202"/>
      <c r="G8" s="2203"/>
      <c r="H8" s="2203"/>
      <c r="I8" s="2204"/>
      <c r="J8" s="2233"/>
      <c r="K8" s="2189"/>
      <c r="L8" s="2189"/>
      <c r="M8" s="2189"/>
      <c r="N8" s="2189"/>
      <c r="O8" s="2189"/>
      <c r="P8" s="1248"/>
      <c r="Q8" s="1248"/>
      <c r="R8" s="1248"/>
      <c r="S8" s="1248"/>
      <c r="T8" s="1248"/>
      <c r="U8" s="1248"/>
      <c r="V8" s="1248"/>
      <c r="W8" s="1248"/>
      <c r="X8" s="1248"/>
      <c r="Y8" s="1248"/>
      <c r="Z8" s="1248"/>
      <c r="AA8" s="1248"/>
      <c r="AB8" s="1248"/>
      <c r="AC8" s="1248"/>
      <c r="AD8" s="2205"/>
      <c r="AE8" s="141"/>
      <c r="AF8" s="189"/>
    </row>
    <row r="9" spans="2:33" s="139" customFormat="1" ht="15.75" customHeight="1">
      <c r="C9" s="536"/>
      <c r="D9" s="512" t="s">
        <v>557</v>
      </c>
      <c r="E9" s="537"/>
      <c r="F9" s="2202">
        <v>17013</v>
      </c>
      <c r="G9" s="2203"/>
      <c r="H9" s="2203"/>
      <c r="I9" s="2204"/>
      <c r="J9" s="2250">
        <v>4312</v>
      </c>
      <c r="K9" s="2251"/>
      <c r="L9" s="2187"/>
      <c r="M9" s="2241">
        <v>2906</v>
      </c>
      <c r="N9" s="2242"/>
      <c r="O9" s="2233"/>
      <c r="P9" s="2221">
        <v>39</v>
      </c>
      <c r="Q9" s="2203"/>
      <c r="R9" s="2204"/>
      <c r="S9" s="2221">
        <v>30</v>
      </c>
      <c r="T9" s="2203"/>
      <c r="U9" s="2204"/>
      <c r="V9" s="2205" t="s">
        <v>558</v>
      </c>
      <c r="W9" s="2206"/>
      <c r="X9" s="2207"/>
      <c r="Y9" s="2205">
        <v>28</v>
      </c>
      <c r="Z9" s="2206"/>
      <c r="AA9" s="2207"/>
      <c r="AB9" s="2205">
        <v>852</v>
      </c>
      <c r="AC9" s="2206"/>
      <c r="AD9" s="2206"/>
      <c r="AE9" s="141"/>
      <c r="AF9" s="189"/>
    </row>
    <row r="10" spans="2:33" s="139" customFormat="1" ht="15.75" customHeight="1">
      <c r="C10" s="536"/>
      <c r="D10" s="512" t="s">
        <v>642</v>
      </c>
      <c r="E10" s="537"/>
      <c r="F10" s="2202">
        <v>17315</v>
      </c>
      <c r="G10" s="2203"/>
      <c r="H10" s="2203"/>
      <c r="I10" s="2204"/>
      <c r="J10" s="2250">
        <v>4326</v>
      </c>
      <c r="K10" s="2251"/>
      <c r="L10" s="2187"/>
      <c r="M10" s="2241">
        <v>2940</v>
      </c>
      <c r="N10" s="2242"/>
      <c r="O10" s="2233"/>
      <c r="P10" s="2221">
        <v>36</v>
      </c>
      <c r="Q10" s="2203"/>
      <c r="R10" s="2204"/>
      <c r="S10" s="2221">
        <v>33</v>
      </c>
      <c r="T10" s="2203"/>
      <c r="U10" s="2204"/>
      <c r="V10" s="2205" t="s">
        <v>715</v>
      </c>
      <c r="W10" s="2206"/>
      <c r="X10" s="2207"/>
      <c r="Y10" s="2205">
        <v>30</v>
      </c>
      <c r="Z10" s="2206"/>
      <c r="AA10" s="2207"/>
      <c r="AB10" s="2205">
        <v>836</v>
      </c>
      <c r="AC10" s="2206"/>
      <c r="AD10" s="2206"/>
      <c r="AE10" s="141"/>
      <c r="AF10" s="189"/>
    </row>
    <row r="11" spans="2:33" s="139" customFormat="1" ht="15.75" customHeight="1">
      <c r="C11" s="536"/>
      <c r="D11" s="512" t="s">
        <v>760</v>
      </c>
      <c r="E11" s="537"/>
      <c r="F11" s="2202">
        <v>17466</v>
      </c>
      <c r="G11" s="2203"/>
      <c r="H11" s="2203"/>
      <c r="I11" s="2204"/>
      <c r="J11" s="2187">
        <v>4352</v>
      </c>
      <c r="K11" s="2188"/>
      <c r="L11" s="2188"/>
      <c r="M11" s="2189">
        <v>2953</v>
      </c>
      <c r="N11" s="2189"/>
      <c r="O11" s="2189"/>
      <c r="P11" s="2190">
        <v>35</v>
      </c>
      <c r="Q11" s="2190"/>
      <c r="R11" s="2190"/>
      <c r="S11" s="2190">
        <v>34</v>
      </c>
      <c r="T11" s="2190"/>
      <c r="U11" s="2190"/>
      <c r="V11" s="1248" t="s">
        <v>800</v>
      </c>
      <c r="W11" s="1248"/>
      <c r="X11" s="1248"/>
      <c r="Y11" s="1248">
        <v>16</v>
      </c>
      <c r="Z11" s="1248"/>
      <c r="AA11" s="1248"/>
      <c r="AB11" s="1248">
        <v>846</v>
      </c>
      <c r="AC11" s="1248"/>
      <c r="AD11" s="2205"/>
      <c r="AE11" s="141"/>
      <c r="AF11" s="189"/>
    </row>
    <row r="12" spans="2:33" s="139" customFormat="1" ht="15.75" customHeight="1">
      <c r="C12" s="536"/>
      <c r="D12" s="512" t="s">
        <v>768</v>
      </c>
      <c r="E12" s="537"/>
      <c r="F12" s="2202">
        <v>17734</v>
      </c>
      <c r="G12" s="2203"/>
      <c r="H12" s="2203"/>
      <c r="I12" s="2204"/>
      <c r="J12" s="2187">
        <v>4341</v>
      </c>
      <c r="K12" s="2188"/>
      <c r="L12" s="2188"/>
      <c r="M12" s="2189">
        <v>2963</v>
      </c>
      <c r="N12" s="2189"/>
      <c r="O12" s="2189"/>
      <c r="P12" s="2190">
        <v>38</v>
      </c>
      <c r="Q12" s="2190"/>
      <c r="R12" s="2190"/>
      <c r="S12" s="2190">
        <v>38</v>
      </c>
      <c r="T12" s="2190"/>
      <c r="U12" s="2190"/>
      <c r="V12" s="1125" t="s">
        <v>801</v>
      </c>
      <c r="W12" s="1125"/>
      <c r="X12" s="1125"/>
      <c r="Y12" s="1248">
        <v>20</v>
      </c>
      <c r="Z12" s="1248"/>
      <c r="AA12" s="1248"/>
      <c r="AB12" s="1248">
        <v>855</v>
      </c>
      <c r="AC12" s="1248"/>
      <c r="AD12" s="2205"/>
      <c r="AE12" s="141"/>
      <c r="AF12" s="189"/>
    </row>
    <row r="13" spans="2:33" s="139" customFormat="1" ht="15.75" customHeight="1">
      <c r="C13" s="536"/>
      <c r="D13" s="819" t="s">
        <v>936</v>
      </c>
      <c r="E13" s="537"/>
      <c r="F13" s="2279">
        <v>18010</v>
      </c>
      <c r="G13" s="2280"/>
      <c r="H13" s="2280"/>
      <c r="I13" s="2281"/>
      <c r="J13" s="2282">
        <v>4365</v>
      </c>
      <c r="K13" s="2283"/>
      <c r="L13" s="2283"/>
      <c r="M13" s="2237">
        <v>2994</v>
      </c>
      <c r="N13" s="2237"/>
      <c r="O13" s="2237"/>
      <c r="P13" s="2167">
        <v>37</v>
      </c>
      <c r="Q13" s="2167"/>
      <c r="R13" s="2167"/>
      <c r="S13" s="2167">
        <v>32</v>
      </c>
      <c r="T13" s="2167"/>
      <c r="U13" s="2167"/>
      <c r="V13" s="1215" t="s">
        <v>785</v>
      </c>
      <c r="W13" s="1215"/>
      <c r="X13" s="1215"/>
      <c r="Y13" s="1215">
        <v>15</v>
      </c>
      <c r="Z13" s="1215"/>
      <c r="AA13" s="1215"/>
      <c r="AB13" s="1215">
        <v>885</v>
      </c>
      <c r="AC13" s="1215"/>
      <c r="AD13" s="2181"/>
      <c r="AE13" s="141"/>
      <c r="AF13" s="189"/>
    </row>
    <row r="14" spans="2:33" s="189" customFormat="1" ht="10.5" customHeight="1" thickBot="1">
      <c r="C14" s="539"/>
      <c r="D14" s="516"/>
      <c r="E14" s="540"/>
      <c r="F14" s="2243"/>
      <c r="G14" s="2244"/>
      <c r="H14" s="2244"/>
      <c r="I14" s="2245"/>
      <c r="J14" s="2246"/>
      <c r="K14" s="2247"/>
      <c r="L14" s="2247"/>
      <c r="M14" s="2248"/>
      <c r="N14" s="2248"/>
      <c r="O14" s="2248"/>
      <c r="P14" s="2249"/>
      <c r="Q14" s="2249"/>
      <c r="R14" s="2249"/>
      <c r="S14" s="2249"/>
      <c r="T14" s="2249"/>
      <c r="U14" s="2249"/>
      <c r="V14" s="2234"/>
      <c r="W14" s="2234"/>
      <c r="X14" s="2234"/>
      <c r="Y14" s="2234"/>
      <c r="Z14" s="2234"/>
      <c r="AA14" s="2234"/>
      <c r="AB14" s="2234"/>
      <c r="AC14" s="2234"/>
      <c r="AD14" s="2235"/>
      <c r="AE14" s="141"/>
    </row>
    <row r="15" spans="2:33" ht="12.75" customHeight="1" thickTop="1">
      <c r="C15" s="541"/>
      <c r="D15" s="541"/>
      <c r="E15" s="541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3"/>
      <c r="R15" s="542"/>
      <c r="S15" s="542"/>
      <c r="T15" s="542"/>
      <c r="U15" s="542"/>
      <c r="V15" s="542"/>
      <c r="W15" s="542"/>
      <c r="X15" s="542"/>
      <c r="Y15" s="542"/>
      <c r="Z15" s="2236" t="s">
        <v>969</v>
      </c>
      <c r="AA15" s="2236"/>
      <c r="AB15" s="2236"/>
      <c r="AC15" s="2236"/>
      <c r="AD15" s="2236"/>
      <c r="AE15" s="145"/>
      <c r="AF15" s="146"/>
      <c r="AG15" s="147"/>
    </row>
    <row r="16" spans="2:33" ht="15.75" customHeight="1">
      <c r="C16" s="133"/>
      <c r="D16" s="134" t="s">
        <v>705</v>
      </c>
      <c r="E16" s="133"/>
      <c r="AF16" s="135"/>
    </row>
    <row r="17" spans="3:32" ht="10.5" customHeight="1" thickBot="1">
      <c r="C17" s="133"/>
      <c r="D17" s="133"/>
      <c r="E17" s="133"/>
      <c r="W17" s="465" t="s">
        <v>870</v>
      </c>
      <c r="AF17" s="135"/>
    </row>
    <row r="18" spans="3:32" s="136" customFormat="1" ht="15.75" customHeight="1" thickTop="1">
      <c r="C18" s="1066" t="s">
        <v>545</v>
      </c>
      <c r="D18" s="1066"/>
      <c r="E18" s="1161"/>
      <c r="F18" s="2259" t="s">
        <v>559</v>
      </c>
      <c r="G18" s="2260"/>
      <c r="H18" s="2260"/>
      <c r="I18" s="2260"/>
      <c r="J18" s="2260"/>
      <c r="K18" s="2260"/>
      <c r="L18" s="2260"/>
      <c r="M18" s="2260"/>
      <c r="N18" s="2260"/>
      <c r="O18" s="2260"/>
      <c r="P18" s="2260"/>
      <c r="Q18" s="2260"/>
      <c r="R18" s="2182" t="s">
        <v>560</v>
      </c>
      <c r="S18" s="2183"/>
      <c r="T18" s="2183"/>
      <c r="U18" s="2183"/>
      <c r="V18" s="2183"/>
      <c r="W18" s="2183"/>
      <c r="X18" s="750"/>
      <c r="Y18" s="750"/>
      <c r="Z18" s="750"/>
      <c r="AA18" s="750"/>
      <c r="AB18" s="750"/>
      <c r="AC18" s="750"/>
      <c r="AD18" s="213"/>
      <c r="AE18" s="214"/>
      <c r="AF18" s="76"/>
    </row>
    <row r="19" spans="3:32" s="149" customFormat="1" ht="15.75" customHeight="1">
      <c r="C19" s="2257"/>
      <c r="D19" s="2257"/>
      <c r="E19" s="2258"/>
      <c r="F19" s="2261" t="s">
        <v>561</v>
      </c>
      <c r="G19" s="2262"/>
      <c r="H19" s="2262"/>
      <c r="I19" s="2265" t="s">
        <v>562</v>
      </c>
      <c r="J19" s="2265"/>
      <c r="K19" s="2265"/>
      <c r="L19" s="2265" t="s">
        <v>563</v>
      </c>
      <c r="M19" s="2265"/>
      <c r="N19" s="2265"/>
      <c r="O19" s="2265"/>
      <c r="P19" s="2265"/>
      <c r="Q19" s="2265"/>
      <c r="R19" s="2176" t="s">
        <v>564</v>
      </c>
      <c r="S19" s="2177"/>
      <c r="T19" s="2177"/>
      <c r="U19" s="2177"/>
      <c r="V19" s="2177"/>
      <c r="W19" s="2177"/>
      <c r="X19" s="148"/>
      <c r="Y19" s="148"/>
      <c r="Z19" s="148"/>
      <c r="AA19" s="751"/>
      <c r="AB19" s="751"/>
      <c r="AC19" s="751"/>
      <c r="AD19" s="148"/>
      <c r="AE19" s="148"/>
      <c r="AF19" s="148"/>
    </row>
    <row r="20" spans="3:32" s="136" customFormat="1" ht="15.75" customHeight="1">
      <c r="C20" s="1078"/>
      <c r="D20" s="1078"/>
      <c r="E20" s="1162"/>
      <c r="F20" s="2263"/>
      <c r="G20" s="2264"/>
      <c r="H20" s="2264"/>
      <c r="I20" s="1169"/>
      <c r="J20" s="1169"/>
      <c r="K20" s="1169"/>
      <c r="L20" s="1169" t="s">
        <v>565</v>
      </c>
      <c r="M20" s="1169"/>
      <c r="N20" s="1169"/>
      <c r="O20" s="1169" t="s">
        <v>566</v>
      </c>
      <c r="P20" s="1169"/>
      <c r="Q20" s="1169"/>
      <c r="R20" s="2178" t="s">
        <v>562</v>
      </c>
      <c r="S20" s="2179"/>
      <c r="T20" s="2180"/>
      <c r="U20" s="2231" t="s">
        <v>567</v>
      </c>
      <c r="V20" s="2232"/>
      <c r="W20" s="2232"/>
      <c r="X20" s="749"/>
      <c r="Y20" s="749"/>
      <c r="Z20" s="749"/>
      <c r="AA20" s="751"/>
      <c r="AB20" s="751"/>
      <c r="AC20" s="751"/>
      <c r="AD20" s="211"/>
      <c r="AE20" s="211"/>
      <c r="AF20" s="76"/>
    </row>
    <row r="21" spans="3:32" s="150" customFormat="1" ht="10.5" customHeight="1">
      <c r="C21" s="366"/>
      <c r="D21" s="514"/>
      <c r="E21" s="515"/>
      <c r="F21" s="1094" t="s">
        <v>555</v>
      </c>
      <c r="G21" s="1048"/>
      <c r="H21" s="1048"/>
      <c r="I21" s="2253" t="s">
        <v>555</v>
      </c>
      <c r="J21" s="2253"/>
      <c r="K21" s="2253"/>
      <c r="L21" s="2253" t="s">
        <v>555</v>
      </c>
      <c r="M21" s="2253"/>
      <c r="N21" s="2253"/>
      <c r="O21" s="2253" t="s">
        <v>555</v>
      </c>
      <c r="P21" s="2253"/>
      <c r="Q21" s="2253"/>
      <c r="R21" s="2253" t="s">
        <v>568</v>
      </c>
      <c r="S21" s="2253"/>
      <c r="T21" s="2253"/>
      <c r="U21" s="2253" t="s">
        <v>568</v>
      </c>
      <c r="V21" s="2253"/>
      <c r="W21" s="2254"/>
      <c r="X21" s="752"/>
      <c r="Y21" s="752"/>
      <c r="Z21" s="752"/>
      <c r="AA21" s="752"/>
      <c r="AB21" s="752"/>
      <c r="AC21" s="752"/>
      <c r="AD21" s="487"/>
      <c r="AE21" s="450"/>
      <c r="AF21" s="215"/>
    </row>
    <row r="22" spans="3:32" s="139" customFormat="1" ht="15.75" customHeight="1">
      <c r="C22" s="952"/>
      <c r="D22" s="953" t="s">
        <v>853</v>
      </c>
      <c r="E22" s="954"/>
      <c r="F22" s="2184">
        <f>SUM(I22:Q22)</f>
        <v>18329</v>
      </c>
      <c r="G22" s="2185"/>
      <c r="H22" s="2185"/>
      <c r="I22" s="2185">
        <v>82</v>
      </c>
      <c r="J22" s="2185"/>
      <c r="K22" s="2185"/>
      <c r="L22" s="2186">
        <v>4819</v>
      </c>
      <c r="M22" s="2186"/>
      <c r="N22" s="2186"/>
      <c r="O22" s="2185">
        <v>13428</v>
      </c>
      <c r="P22" s="2185"/>
      <c r="Q22" s="2185"/>
      <c r="R22" s="2185">
        <v>103</v>
      </c>
      <c r="S22" s="2185"/>
      <c r="T22" s="2185"/>
      <c r="U22" s="2185">
        <v>2377</v>
      </c>
      <c r="V22" s="2185"/>
      <c r="W22" s="2266"/>
      <c r="X22" s="744"/>
      <c r="Y22" s="744"/>
      <c r="Z22" s="744"/>
      <c r="AA22" s="744"/>
      <c r="AB22" s="744"/>
      <c r="AC22" s="744"/>
      <c r="AD22" s="141"/>
      <c r="AE22" s="141"/>
      <c r="AF22" s="189"/>
    </row>
    <row r="23" spans="3:32" s="139" customFormat="1" ht="10.5" customHeight="1">
      <c r="C23" s="536"/>
      <c r="D23" s="741"/>
      <c r="E23" s="537"/>
      <c r="F23" s="743"/>
      <c r="G23" s="744"/>
      <c r="H23" s="744"/>
      <c r="I23" s="747"/>
      <c r="J23" s="744"/>
      <c r="K23" s="744"/>
      <c r="L23" s="742"/>
      <c r="M23" s="745"/>
      <c r="N23" s="745"/>
      <c r="O23" s="747"/>
      <c r="P23" s="744"/>
      <c r="Q23" s="744"/>
      <c r="R23" s="747"/>
      <c r="S23" s="744"/>
      <c r="T23" s="744"/>
      <c r="U23" s="747"/>
      <c r="V23" s="744"/>
      <c r="W23" s="744"/>
      <c r="X23" s="744"/>
      <c r="Y23" s="744"/>
      <c r="Z23" s="744"/>
      <c r="AA23" s="746"/>
      <c r="AB23" s="746"/>
      <c r="AC23" s="746"/>
      <c r="AD23" s="141"/>
      <c r="AE23" s="141"/>
      <c r="AF23" s="189"/>
    </row>
    <row r="24" spans="3:32" s="139" customFormat="1" ht="15.75" customHeight="1">
      <c r="C24" s="536"/>
      <c r="D24" s="741" t="s">
        <v>557</v>
      </c>
      <c r="E24" s="537"/>
      <c r="F24" s="2171">
        <f>SUM(I24:Q24)</f>
        <v>17013</v>
      </c>
      <c r="G24" s="2167"/>
      <c r="H24" s="2167"/>
      <c r="I24" s="2167">
        <v>437</v>
      </c>
      <c r="J24" s="2167"/>
      <c r="K24" s="2167"/>
      <c r="L24" s="1215">
        <v>3742</v>
      </c>
      <c r="M24" s="1215"/>
      <c r="N24" s="1215"/>
      <c r="O24" s="2167">
        <v>12834</v>
      </c>
      <c r="P24" s="2167"/>
      <c r="Q24" s="2167"/>
      <c r="R24" s="2167">
        <v>137</v>
      </c>
      <c r="S24" s="2167"/>
      <c r="T24" s="2167"/>
      <c r="U24" s="2167">
        <v>2494</v>
      </c>
      <c r="V24" s="2167"/>
      <c r="W24" s="2168"/>
      <c r="X24" s="744"/>
      <c r="Y24" s="744"/>
      <c r="Z24" s="744"/>
      <c r="AA24" s="744"/>
      <c r="AB24" s="744"/>
      <c r="AC24" s="744"/>
      <c r="AD24" s="141"/>
      <c r="AE24" s="141"/>
      <c r="AF24" s="189"/>
    </row>
    <row r="25" spans="3:32" s="139" customFormat="1" ht="15.75" customHeight="1">
      <c r="C25" s="536"/>
      <c r="D25" s="741" t="s">
        <v>642</v>
      </c>
      <c r="E25" s="537"/>
      <c r="F25" s="2171">
        <f>SUM(I25:Q25)</f>
        <v>17315</v>
      </c>
      <c r="G25" s="2167"/>
      <c r="H25" s="2167"/>
      <c r="I25" s="2167">
        <v>419</v>
      </c>
      <c r="J25" s="2167"/>
      <c r="K25" s="2167"/>
      <c r="L25" s="1215">
        <v>3955</v>
      </c>
      <c r="M25" s="1215"/>
      <c r="N25" s="1215"/>
      <c r="O25" s="2167">
        <v>12941</v>
      </c>
      <c r="P25" s="2167"/>
      <c r="Q25" s="2167"/>
      <c r="R25" s="2167">
        <v>131</v>
      </c>
      <c r="S25" s="2167"/>
      <c r="T25" s="2167"/>
      <c r="U25" s="2167">
        <v>2513</v>
      </c>
      <c r="V25" s="2167"/>
      <c r="W25" s="2168"/>
      <c r="X25" s="744"/>
      <c r="Y25" s="744"/>
      <c r="Z25" s="744"/>
      <c r="AA25" s="744"/>
      <c r="AB25" s="744"/>
      <c r="AC25" s="744"/>
      <c r="AD25" s="141"/>
      <c r="AE25" s="141"/>
      <c r="AF25" s="189"/>
    </row>
    <row r="26" spans="3:32" s="139" customFormat="1" ht="15.75" customHeight="1">
      <c r="C26" s="536"/>
      <c r="D26" s="741" t="s">
        <v>760</v>
      </c>
      <c r="E26" s="537"/>
      <c r="F26" s="2171">
        <f>SUM(I26:Q26)</f>
        <v>17466</v>
      </c>
      <c r="G26" s="2167"/>
      <c r="H26" s="2167"/>
      <c r="I26" s="2167">
        <v>392</v>
      </c>
      <c r="J26" s="2167"/>
      <c r="K26" s="2167"/>
      <c r="L26" s="1215">
        <v>4049</v>
      </c>
      <c r="M26" s="1215"/>
      <c r="N26" s="1215"/>
      <c r="O26" s="2167">
        <v>13025</v>
      </c>
      <c r="P26" s="2167"/>
      <c r="Q26" s="2167"/>
      <c r="R26" s="2167">
        <v>122</v>
      </c>
      <c r="S26" s="2167"/>
      <c r="T26" s="2167"/>
      <c r="U26" s="2167">
        <v>2321</v>
      </c>
      <c r="V26" s="2167"/>
      <c r="W26" s="2168"/>
      <c r="X26" s="744"/>
      <c r="Y26" s="744"/>
      <c r="Z26" s="744"/>
      <c r="AA26" s="744"/>
      <c r="AB26" s="744"/>
      <c r="AC26" s="744"/>
      <c r="AD26" s="141"/>
      <c r="AE26" s="141"/>
      <c r="AF26" s="189"/>
    </row>
    <row r="27" spans="3:32" s="139" customFormat="1" ht="15.75" customHeight="1">
      <c r="C27" s="536"/>
      <c r="D27" s="741" t="s">
        <v>768</v>
      </c>
      <c r="E27" s="537"/>
      <c r="F27" s="2171">
        <f>SUM(I27:Q27)</f>
        <v>17734</v>
      </c>
      <c r="G27" s="2167"/>
      <c r="H27" s="2167"/>
      <c r="I27" s="2167">
        <v>376</v>
      </c>
      <c r="J27" s="2167"/>
      <c r="K27" s="2167"/>
      <c r="L27" s="1215">
        <v>4158</v>
      </c>
      <c r="M27" s="1215"/>
      <c r="N27" s="1215"/>
      <c r="O27" s="2167">
        <v>13200</v>
      </c>
      <c r="P27" s="2167"/>
      <c r="Q27" s="2167"/>
      <c r="R27" s="2167">
        <v>102</v>
      </c>
      <c r="S27" s="2167"/>
      <c r="T27" s="2167"/>
      <c r="U27" s="2167">
        <v>2377</v>
      </c>
      <c r="V27" s="2167"/>
      <c r="W27" s="2168"/>
      <c r="X27" s="744"/>
      <c r="Y27" s="744"/>
      <c r="Z27" s="744"/>
      <c r="AA27" s="744"/>
      <c r="AB27" s="744"/>
      <c r="AC27" s="744"/>
      <c r="AD27" s="141"/>
      <c r="AE27" s="141"/>
      <c r="AF27" s="189"/>
    </row>
    <row r="28" spans="3:32" s="139" customFormat="1" ht="15.75" customHeight="1">
      <c r="C28" s="536"/>
      <c r="D28" s="819" t="s">
        <v>936</v>
      </c>
      <c r="E28" s="537"/>
      <c r="F28" s="2171">
        <f>SUM(I28:Q28)</f>
        <v>18010</v>
      </c>
      <c r="G28" s="2167"/>
      <c r="H28" s="2167"/>
      <c r="I28" s="2167">
        <v>354</v>
      </c>
      <c r="J28" s="2167"/>
      <c r="K28" s="2167"/>
      <c r="L28" s="1215">
        <v>4386</v>
      </c>
      <c r="M28" s="1215"/>
      <c r="N28" s="1215"/>
      <c r="O28" s="2167">
        <v>13270</v>
      </c>
      <c r="P28" s="2167"/>
      <c r="Q28" s="2167"/>
      <c r="R28" s="2167">
        <v>95</v>
      </c>
      <c r="S28" s="2167"/>
      <c r="T28" s="2167"/>
      <c r="U28" s="2167">
        <v>2395</v>
      </c>
      <c r="V28" s="2167"/>
      <c r="W28" s="2168"/>
      <c r="X28" s="744"/>
      <c r="Y28" s="744"/>
      <c r="Z28" s="744"/>
      <c r="AA28" s="744"/>
      <c r="AB28" s="744"/>
      <c r="AC28" s="744"/>
      <c r="AD28" s="141"/>
      <c r="AE28" s="141"/>
      <c r="AF28" s="189"/>
    </row>
    <row r="29" spans="3:32" ht="10.5" customHeight="1" thickBot="1">
      <c r="C29" s="544"/>
      <c r="D29" s="545"/>
      <c r="E29" s="546"/>
      <c r="F29" s="2252"/>
      <c r="G29" s="2174"/>
      <c r="H29" s="2174"/>
      <c r="I29" s="2174"/>
      <c r="J29" s="2174"/>
      <c r="K29" s="2174"/>
      <c r="L29" s="2174"/>
      <c r="M29" s="2174"/>
      <c r="N29" s="2174"/>
      <c r="O29" s="2174"/>
      <c r="P29" s="2174"/>
      <c r="Q29" s="2174"/>
      <c r="R29" s="2174"/>
      <c r="S29" s="2174"/>
      <c r="T29" s="2174"/>
      <c r="U29" s="2174"/>
      <c r="V29" s="2174"/>
      <c r="W29" s="2175"/>
      <c r="X29" s="753"/>
      <c r="Y29" s="753"/>
      <c r="Z29" s="753"/>
      <c r="AA29" s="753"/>
      <c r="AB29" s="753"/>
      <c r="AC29" s="753"/>
      <c r="AD29" s="212"/>
      <c r="AE29" s="212"/>
      <c r="AF29" s="207"/>
    </row>
    <row r="30" spans="3:32" ht="12.75" customHeight="1" thickTop="1">
      <c r="C30" s="541"/>
      <c r="D30" s="541"/>
      <c r="E30" s="541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7"/>
      <c r="T30" s="547"/>
      <c r="U30" s="547"/>
      <c r="V30" s="547"/>
      <c r="W30" s="548" t="s">
        <v>871</v>
      </c>
      <c r="X30" s="748"/>
      <c r="Y30" s="748"/>
      <c r="Z30" s="748"/>
      <c r="AA30" s="748"/>
      <c r="AB30" s="748"/>
      <c r="AC30" s="117"/>
      <c r="AD30" s="160"/>
      <c r="AE30" s="145"/>
      <c r="AF30" s="146"/>
    </row>
    <row r="31" spans="3:32" ht="15.75" customHeight="1">
      <c r="C31" s="542"/>
      <c r="D31" s="991" t="s">
        <v>950</v>
      </c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2"/>
      <c r="U31" s="542"/>
      <c r="V31" s="542"/>
      <c r="W31" s="542"/>
      <c r="X31" s="542"/>
      <c r="Y31" s="542"/>
      <c r="Z31" s="542"/>
      <c r="AA31" s="542"/>
      <c r="AB31" s="542"/>
      <c r="AC31" s="542"/>
      <c r="AD31" s="542"/>
      <c r="AF31" s="135"/>
    </row>
    <row r="32" spans="3:32" s="137" customFormat="1" ht="10.5" customHeight="1" thickBot="1"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28" t="s">
        <v>951</v>
      </c>
      <c r="AB32" s="534"/>
      <c r="AC32" s="534"/>
      <c r="AD32" s="534"/>
      <c r="AF32" s="151"/>
    </row>
    <row r="33" spans="3:34" s="136" customFormat="1" ht="15.75" customHeight="1" thickTop="1">
      <c r="C33" s="1066" t="s">
        <v>990</v>
      </c>
      <c r="D33" s="1066"/>
      <c r="E33" s="1161"/>
      <c r="F33" s="2259" t="s">
        <v>569</v>
      </c>
      <c r="G33" s="2260"/>
      <c r="H33" s="2260"/>
      <c r="I33" s="2260"/>
      <c r="J33" s="2260"/>
      <c r="K33" s="2260"/>
      <c r="L33" s="2260"/>
      <c r="M33" s="2260"/>
      <c r="N33" s="2260" t="s">
        <v>872</v>
      </c>
      <c r="O33" s="2260"/>
      <c r="P33" s="2260"/>
      <c r="Q33" s="2260"/>
      <c r="R33" s="2260" t="s">
        <v>570</v>
      </c>
      <c r="S33" s="2260"/>
      <c r="T33" s="2260"/>
      <c r="U33" s="2260"/>
      <c r="V33" s="2260" t="s">
        <v>571</v>
      </c>
      <c r="W33" s="2260"/>
      <c r="X33" s="2260"/>
      <c r="Y33" s="2260"/>
      <c r="Z33" s="2260"/>
      <c r="AA33" s="2182"/>
      <c r="AB33" s="339"/>
      <c r="AC33" s="339"/>
      <c r="AD33" s="339"/>
      <c r="AE33" s="211"/>
    </row>
    <row r="34" spans="3:34" s="136" customFormat="1" ht="15.75" customHeight="1">
      <c r="C34" s="1078"/>
      <c r="D34" s="1078"/>
      <c r="E34" s="1162"/>
      <c r="F34" s="2267" t="s">
        <v>572</v>
      </c>
      <c r="G34" s="2268"/>
      <c r="H34" s="2217" t="s">
        <v>573</v>
      </c>
      <c r="I34" s="2217"/>
      <c r="J34" s="2217" t="s">
        <v>574</v>
      </c>
      <c r="K34" s="2217"/>
      <c r="L34" s="2217" t="s">
        <v>575</v>
      </c>
      <c r="M34" s="2217"/>
      <c r="N34" s="2268" t="s">
        <v>573</v>
      </c>
      <c r="O34" s="2268"/>
      <c r="P34" s="2268" t="s">
        <v>576</v>
      </c>
      <c r="Q34" s="2268"/>
      <c r="R34" s="2268" t="s">
        <v>577</v>
      </c>
      <c r="S34" s="2268"/>
      <c r="T34" s="2217" t="s">
        <v>578</v>
      </c>
      <c r="U34" s="2217"/>
      <c r="V34" s="2217" t="s">
        <v>579</v>
      </c>
      <c r="W34" s="2217"/>
      <c r="X34" s="2217" t="s">
        <v>580</v>
      </c>
      <c r="Y34" s="2217"/>
      <c r="Z34" s="2268" t="s">
        <v>952</v>
      </c>
      <c r="AA34" s="2269"/>
      <c r="AB34" s="339"/>
      <c r="AC34" s="339"/>
      <c r="AD34" s="339"/>
      <c r="AE34" s="211"/>
    </row>
    <row r="35" spans="3:34" s="152" customFormat="1" ht="10.5" customHeight="1">
      <c r="C35" s="905"/>
      <c r="D35" s="905"/>
      <c r="E35" s="904"/>
      <c r="F35" s="2169" t="s">
        <v>581</v>
      </c>
      <c r="G35" s="2170"/>
      <c r="H35" s="1165" t="s">
        <v>581</v>
      </c>
      <c r="I35" s="1165"/>
      <c r="J35" s="1165" t="s">
        <v>581</v>
      </c>
      <c r="K35" s="1165"/>
      <c r="L35" s="1165" t="s">
        <v>581</v>
      </c>
      <c r="M35" s="1165"/>
      <c r="N35" s="1165" t="s">
        <v>471</v>
      </c>
      <c r="O35" s="1165"/>
      <c r="P35" s="1165" t="s">
        <v>471</v>
      </c>
      <c r="Q35" s="1165"/>
      <c r="R35" s="1165" t="s">
        <v>555</v>
      </c>
      <c r="S35" s="1165"/>
      <c r="T35" s="1165" t="s">
        <v>555</v>
      </c>
      <c r="U35" s="1165"/>
      <c r="V35" s="2170" t="s">
        <v>579</v>
      </c>
      <c r="W35" s="2170"/>
      <c r="X35" s="2170" t="s">
        <v>555</v>
      </c>
      <c r="Y35" s="2170"/>
      <c r="Z35" s="2170" t="s">
        <v>579</v>
      </c>
      <c r="AA35" s="1507"/>
      <c r="AB35" s="905"/>
      <c r="AC35" s="905"/>
      <c r="AD35" s="905"/>
      <c r="AE35" s="210"/>
    </row>
    <row r="36" spans="3:34" s="139" customFormat="1" ht="15.75" customHeight="1">
      <c r="C36" s="952"/>
      <c r="D36" s="953" t="s">
        <v>953</v>
      </c>
      <c r="E36" s="954"/>
      <c r="F36" s="2238">
        <v>4</v>
      </c>
      <c r="G36" s="2239"/>
      <c r="H36" s="2240">
        <v>3</v>
      </c>
      <c r="I36" s="2240"/>
      <c r="J36" s="2240">
        <v>0</v>
      </c>
      <c r="K36" s="2240"/>
      <c r="L36" s="2240">
        <v>1</v>
      </c>
      <c r="M36" s="2240"/>
      <c r="N36" s="2240">
        <v>30</v>
      </c>
      <c r="O36" s="2240"/>
      <c r="P36" s="2240">
        <v>0</v>
      </c>
      <c r="Q36" s="2240"/>
      <c r="R36" s="2240">
        <v>0</v>
      </c>
      <c r="S36" s="2240"/>
      <c r="T36" s="2240">
        <v>0</v>
      </c>
      <c r="U36" s="2240"/>
      <c r="V36" s="2240">
        <v>2</v>
      </c>
      <c r="W36" s="2240"/>
      <c r="X36" s="2240">
        <v>3</v>
      </c>
      <c r="Y36" s="2240"/>
      <c r="Z36" s="2240">
        <v>1</v>
      </c>
      <c r="AA36" s="2284"/>
      <c r="AB36" s="358"/>
      <c r="AC36" s="358"/>
      <c r="AD36" s="358"/>
      <c r="AE36" s="141"/>
    </row>
    <row r="37" spans="3:34" s="139" customFormat="1" ht="10.5" customHeight="1">
      <c r="C37" s="536"/>
      <c r="D37" s="902"/>
      <c r="E37" s="538"/>
      <c r="F37" s="2172"/>
      <c r="G37" s="2173"/>
      <c r="H37" s="2173"/>
      <c r="I37" s="2173"/>
      <c r="J37" s="2173"/>
      <c r="K37" s="2173"/>
      <c r="L37" s="2173"/>
      <c r="M37" s="2173"/>
      <c r="N37" s="2285"/>
      <c r="O37" s="2285"/>
      <c r="P37" s="2173"/>
      <c r="Q37" s="2173"/>
      <c r="R37" s="2173"/>
      <c r="S37" s="2173"/>
      <c r="T37" s="2173"/>
      <c r="U37" s="2173"/>
      <c r="V37" s="2173"/>
      <c r="W37" s="2173"/>
      <c r="X37" s="2173"/>
      <c r="Y37" s="2173"/>
      <c r="Z37" s="2173"/>
      <c r="AA37" s="2193"/>
      <c r="AB37" s="358"/>
      <c r="AC37" s="358"/>
      <c r="AD37" s="358"/>
      <c r="AE37" s="141"/>
    </row>
    <row r="38" spans="3:34" s="139" customFormat="1" ht="15.75" customHeight="1">
      <c r="C38" s="536"/>
      <c r="D38" s="902" t="s">
        <v>607</v>
      </c>
      <c r="E38" s="537"/>
      <c r="F38" s="2191">
        <v>1</v>
      </c>
      <c r="G38" s="2192"/>
      <c r="H38" s="2173">
        <v>1</v>
      </c>
      <c r="I38" s="2173"/>
      <c r="J38" s="2173">
        <v>0</v>
      </c>
      <c r="K38" s="2173"/>
      <c r="L38" s="2173">
        <v>0</v>
      </c>
      <c r="M38" s="2173"/>
      <c r="N38" s="2173">
        <v>0</v>
      </c>
      <c r="O38" s="2173"/>
      <c r="P38" s="2173">
        <v>0</v>
      </c>
      <c r="Q38" s="2173"/>
      <c r="R38" s="2173">
        <v>0</v>
      </c>
      <c r="S38" s="2173"/>
      <c r="T38" s="2173">
        <v>1</v>
      </c>
      <c r="U38" s="2173"/>
      <c r="V38" s="2173">
        <v>0</v>
      </c>
      <c r="W38" s="2173"/>
      <c r="X38" s="2173">
        <v>0</v>
      </c>
      <c r="Y38" s="2173"/>
      <c r="Z38" s="2173">
        <v>0</v>
      </c>
      <c r="AA38" s="2193"/>
      <c r="AB38" s="967"/>
      <c r="AC38" s="967"/>
      <c r="AD38" s="967"/>
      <c r="AE38" s="284"/>
      <c r="AF38" s="285"/>
      <c r="AG38" s="285"/>
      <c r="AH38" s="285"/>
    </row>
    <row r="39" spans="3:34" s="139" customFormat="1" ht="15.75" customHeight="1">
      <c r="C39" s="536"/>
      <c r="D39" s="902" t="s">
        <v>608</v>
      </c>
      <c r="E39" s="537"/>
      <c r="F39" s="2191">
        <v>4</v>
      </c>
      <c r="G39" s="2192"/>
      <c r="H39" s="2173">
        <v>3</v>
      </c>
      <c r="I39" s="2173"/>
      <c r="J39" s="2173">
        <v>0</v>
      </c>
      <c r="K39" s="2173"/>
      <c r="L39" s="2173">
        <v>1</v>
      </c>
      <c r="M39" s="2173"/>
      <c r="N39" s="2173">
        <v>61</v>
      </c>
      <c r="O39" s="2173"/>
      <c r="P39" s="2173">
        <v>0</v>
      </c>
      <c r="Q39" s="2173"/>
      <c r="R39" s="2173">
        <v>0</v>
      </c>
      <c r="S39" s="2173"/>
      <c r="T39" s="2173">
        <v>1</v>
      </c>
      <c r="U39" s="2173"/>
      <c r="V39" s="2173">
        <v>1</v>
      </c>
      <c r="W39" s="2173"/>
      <c r="X39" s="2173">
        <v>6</v>
      </c>
      <c r="Y39" s="2173"/>
      <c r="Z39" s="2173">
        <v>0</v>
      </c>
      <c r="AA39" s="2193"/>
      <c r="AB39" s="967"/>
      <c r="AC39" s="967"/>
      <c r="AD39" s="967"/>
      <c r="AE39" s="284"/>
      <c r="AF39" s="285"/>
      <c r="AG39" s="285"/>
      <c r="AH39" s="285"/>
    </row>
    <row r="40" spans="3:34" s="139" customFormat="1" ht="15.75" customHeight="1">
      <c r="C40" s="536"/>
      <c r="D40" s="902" t="s">
        <v>643</v>
      </c>
      <c r="E40" s="537"/>
      <c r="F40" s="2191">
        <v>5</v>
      </c>
      <c r="G40" s="2192"/>
      <c r="H40" s="2173">
        <v>1</v>
      </c>
      <c r="I40" s="2173"/>
      <c r="J40" s="2173">
        <v>2</v>
      </c>
      <c r="K40" s="2173"/>
      <c r="L40" s="2173">
        <v>2</v>
      </c>
      <c r="M40" s="2173"/>
      <c r="N40" s="2173">
        <v>0</v>
      </c>
      <c r="O40" s="2173"/>
      <c r="P40" s="2173">
        <v>0</v>
      </c>
      <c r="Q40" s="2173"/>
      <c r="R40" s="2173">
        <v>0</v>
      </c>
      <c r="S40" s="2173"/>
      <c r="T40" s="2173">
        <v>1</v>
      </c>
      <c r="U40" s="2173"/>
      <c r="V40" s="2173">
        <v>1</v>
      </c>
      <c r="W40" s="2173"/>
      <c r="X40" s="2173">
        <v>3</v>
      </c>
      <c r="Y40" s="2173"/>
      <c r="Z40" s="2173">
        <v>0</v>
      </c>
      <c r="AA40" s="2193"/>
      <c r="AB40" s="967"/>
      <c r="AC40" s="967"/>
      <c r="AD40" s="967"/>
      <c r="AE40" s="284"/>
      <c r="AF40" s="285"/>
      <c r="AG40" s="285"/>
      <c r="AH40" s="285"/>
    </row>
    <row r="41" spans="3:34" s="139" customFormat="1" ht="15.75" customHeight="1">
      <c r="C41" s="536"/>
      <c r="D41" s="902" t="s">
        <v>758</v>
      </c>
      <c r="E41" s="537"/>
      <c r="F41" s="2191">
        <v>1</v>
      </c>
      <c r="G41" s="2192"/>
      <c r="H41" s="2173">
        <v>1</v>
      </c>
      <c r="I41" s="2173"/>
      <c r="J41" s="2173">
        <v>0</v>
      </c>
      <c r="K41" s="2173"/>
      <c r="L41" s="2173">
        <v>0</v>
      </c>
      <c r="M41" s="2173"/>
      <c r="N41" s="2173">
        <v>19</v>
      </c>
      <c r="O41" s="2173"/>
      <c r="P41" s="2173">
        <v>0</v>
      </c>
      <c r="Q41" s="2173"/>
      <c r="R41" s="2173">
        <v>0</v>
      </c>
      <c r="S41" s="2173"/>
      <c r="T41" s="2173">
        <v>1</v>
      </c>
      <c r="U41" s="2173"/>
      <c r="V41" s="2173">
        <v>1</v>
      </c>
      <c r="W41" s="2173"/>
      <c r="X41" s="2173">
        <v>1</v>
      </c>
      <c r="Y41" s="2173"/>
      <c r="Z41" s="2173">
        <v>0</v>
      </c>
      <c r="AA41" s="2193"/>
      <c r="AB41" s="358"/>
      <c r="AC41" s="358"/>
      <c r="AD41" s="358"/>
      <c r="AE41" s="141"/>
    </row>
    <row r="42" spans="3:34" s="139" customFormat="1" ht="15.75" customHeight="1">
      <c r="C42" s="536"/>
      <c r="D42" s="819" t="s">
        <v>954</v>
      </c>
      <c r="E42" s="537"/>
      <c r="F42" s="2191">
        <v>13</v>
      </c>
      <c r="G42" s="2192"/>
      <c r="H42" s="2173">
        <v>5</v>
      </c>
      <c r="I42" s="2173"/>
      <c r="J42" s="2173">
        <v>2</v>
      </c>
      <c r="K42" s="2173"/>
      <c r="L42" s="2173">
        <v>6</v>
      </c>
      <c r="M42" s="2173"/>
      <c r="N42" s="2173">
        <v>0</v>
      </c>
      <c r="O42" s="2173"/>
      <c r="P42" s="2173">
        <v>0</v>
      </c>
      <c r="Q42" s="2173"/>
      <c r="R42" s="2173">
        <v>0</v>
      </c>
      <c r="S42" s="2173"/>
      <c r="T42" s="2173">
        <v>0</v>
      </c>
      <c r="U42" s="2173"/>
      <c r="V42" s="2173">
        <v>0</v>
      </c>
      <c r="W42" s="2173"/>
      <c r="X42" s="2173">
        <v>0</v>
      </c>
      <c r="Y42" s="2173"/>
      <c r="Z42" s="2173">
        <v>0</v>
      </c>
      <c r="AA42" s="2193"/>
      <c r="AB42" s="358"/>
      <c r="AC42" s="358"/>
      <c r="AD42" s="358"/>
      <c r="AE42" s="141"/>
    </row>
    <row r="43" spans="3:34" ht="10.5" customHeight="1" thickBot="1">
      <c r="C43" s="544"/>
      <c r="D43" s="545"/>
      <c r="E43" s="546"/>
      <c r="F43" s="2252"/>
      <c r="G43" s="2174"/>
      <c r="H43" s="2174"/>
      <c r="I43" s="2174"/>
      <c r="J43" s="2174"/>
      <c r="K43" s="2174"/>
      <c r="L43" s="2276"/>
      <c r="M43" s="2276"/>
      <c r="N43" s="2276"/>
      <c r="O43" s="2174"/>
      <c r="P43" s="2174"/>
      <c r="Q43" s="2174"/>
      <c r="R43" s="2174"/>
      <c r="S43" s="2174"/>
      <c r="T43" s="2174"/>
      <c r="U43" s="2174"/>
      <c r="V43" s="2174"/>
      <c r="W43" s="2174"/>
      <c r="X43" s="2174"/>
      <c r="Y43" s="2174"/>
      <c r="Z43" s="2174"/>
      <c r="AA43" s="2175"/>
      <c r="AB43" s="968"/>
      <c r="AC43" s="968"/>
      <c r="AD43" s="968"/>
      <c r="AE43" s="286"/>
      <c r="AF43" s="287"/>
      <c r="AG43" s="287"/>
      <c r="AH43" s="287"/>
    </row>
    <row r="44" spans="3:34" ht="15.75" customHeight="1" thickTop="1">
      <c r="D44" s="992" t="s">
        <v>998</v>
      </c>
      <c r="E44" s="541"/>
      <c r="F44" s="542"/>
      <c r="G44" s="542"/>
      <c r="H44" s="542"/>
      <c r="I44" s="542"/>
      <c r="J44" s="542"/>
      <c r="K44" s="542"/>
      <c r="L44" s="542"/>
      <c r="M44" s="542"/>
      <c r="N44" s="542"/>
      <c r="O44" s="543"/>
      <c r="P44" s="543"/>
      <c r="Q44" s="543"/>
      <c r="R44" s="543"/>
      <c r="S44" s="543"/>
      <c r="T44" s="543"/>
      <c r="U44" s="543"/>
      <c r="V44" s="543"/>
      <c r="W44" s="915"/>
      <c r="X44" s="915"/>
      <c r="Y44" s="915"/>
      <c r="Z44" s="915"/>
      <c r="AA44" s="915" t="s">
        <v>968</v>
      </c>
      <c r="AB44" s="760"/>
      <c r="AC44" s="760"/>
      <c r="AD44" s="760"/>
      <c r="AE44" s="274"/>
      <c r="AF44" s="289"/>
      <c r="AG44" s="287"/>
      <c r="AH44" s="287"/>
    </row>
    <row r="45" spans="3:34" ht="9.75" customHeight="1">
      <c r="D45" s="992"/>
      <c r="E45" s="541"/>
      <c r="F45" s="542"/>
      <c r="G45" s="542"/>
      <c r="H45" s="542"/>
      <c r="I45" s="542"/>
      <c r="J45" s="542"/>
      <c r="K45" s="542"/>
      <c r="L45" s="542"/>
      <c r="M45" s="542"/>
      <c r="N45" s="542"/>
      <c r="O45" s="543"/>
      <c r="P45" s="543"/>
      <c r="Q45" s="543"/>
      <c r="R45" s="543"/>
      <c r="S45" s="543"/>
      <c r="T45" s="543"/>
      <c r="U45" s="543"/>
      <c r="V45" s="543"/>
      <c r="W45" s="350"/>
      <c r="X45" s="350"/>
      <c r="Y45" s="350"/>
      <c r="Z45" s="350"/>
      <c r="AA45" s="350"/>
      <c r="AB45" s="760"/>
      <c r="AC45" s="760"/>
      <c r="AD45" s="760"/>
      <c r="AE45" s="274"/>
      <c r="AF45" s="289"/>
      <c r="AG45" s="287"/>
      <c r="AH45" s="287"/>
    </row>
    <row r="46" spans="3:34" ht="15.75" customHeight="1">
      <c r="C46" s="542"/>
      <c r="D46" s="991" t="s">
        <v>955</v>
      </c>
      <c r="E46" s="542"/>
      <c r="F46" s="541"/>
      <c r="G46" s="541"/>
      <c r="H46" s="541"/>
      <c r="I46" s="541"/>
      <c r="J46" s="541"/>
      <c r="K46" s="541"/>
      <c r="L46" s="541"/>
      <c r="M46" s="541"/>
      <c r="N46" s="541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3"/>
      <c r="AD46" s="543"/>
      <c r="AE46" s="288"/>
      <c r="AF46" s="289"/>
      <c r="AG46" s="287"/>
      <c r="AH46" s="287"/>
    </row>
    <row r="47" spans="3:34" ht="10.5" customHeight="1" thickBot="1">
      <c r="C47" s="542"/>
      <c r="D47" s="542"/>
      <c r="E47" s="542"/>
      <c r="F47" s="541"/>
      <c r="G47" s="541"/>
      <c r="H47" s="541"/>
      <c r="I47" s="541"/>
      <c r="J47" s="541"/>
      <c r="K47" s="541"/>
      <c r="L47" s="541"/>
      <c r="M47" s="541"/>
      <c r="N47" s="541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28" t="s">
        <v>951</v>
      </c>
      <c r="AE47" s="288"/>
      <c r="AF47" s="289"/>
      <c r="AG47" s="287"/>
      <c r="AH47" s="287"/>
    </row>
    <row r="48" spans="3:34" s="685" customFormat="1" ht="15.75" customHeight="1" thickTop="1">
      <c r="C48" s="2270" t="s">
        <v>990</v>
      </c>
      <c r="D48" s="2270"/>
      <c r="E48" s="2271"/>
      <c r="F48" s="2272" t="s">
        <v>572</v>
      </c>
      <c r="G48" s="2197"/>
      <c r="H48" s="2197"/>
      <c r="I48" s="2197" t="s">
        <v>582</v>
      </c>
      <c r="J48" s="2197"/>
      <c r="K48" s="2197" t="s">
        <v>583</v>
      </c>
      <c r="L48" s="2197"/>
      <c r="M48" s="2197" t="s">
        <v>584</v>
      </c>
      <c r="N48" s="2197"/>
      <c r="O48" s="2197" t="s">
        <v>585</v>
      </c>
      <c r="P48" s="2197"/>
      <c r="Q48" s="2197" t="s">
        <v>586</v>
      </c>
      <c r="R48" s="2197"/>
      <c r="S48" s="2197" t="s">
        <v>587</v>
      </c>
      <c r="T48" s="2197"/>
      <c r="U48" s="2197" t="s">
        <v>588</v>
      </c>
      <c r="V48" s="2197"/>
      <c r="W48" s="2197" t="s">
        <v>589</v>
      </c>
      <c r="X48" s="2197"/>
      <c r="Y48" s="2197" t="s">
        <v>590</v>
      </c>
      <c r="Z48" s="2197"/>
      <c r="AA48" s="2197" t="s">
        <v>591</v>
      </c>
      <c r="AB48" s="2197"/>
      <c r="AC48" s="2197" t="s">
        <v>575</v>
      </c>
      <c r="AD48" s="2278"/>
      <c r="AE48" s="684"/>
    </row>
    <row r="49" spans="3:32" s="152" customFormat="1" ht="10.5" customHeight="1">
      <c r="C49" s="903"/>
      <c r="D49" s="903"/>
      <c r="E49" s="904"/>
      <c r="F49" s="1164" t="s">
        <v>581</v>
      </c>
      <c r="G49" s="1165"/>
      <c r="H49" s="1165"/>
      <c r="I49" s="1165" t="s">
        <v>581</v>
      </c>
      <c r="J49" s="1165"/>
      <c r="K49" s="1165" t="s">
        <v>581</v>
      </c>
      <c r="L49" s="1165"/>
      <c r="M49" s="1165" t="s">
        <v>581</v>
      </c>
      <c r="N49" s="1165"/>
      <c r="O49" s="1165" t="s">
        <v>581</v>
      </c>
      <c r="P49" s="1165"/>
      <c r="Q49" s="1165" t="s">
        <v>581</v>
      </c>
      <c r="R49" s="1165"/>
      <c r="S49" s="1165" t="s">
        <v>581</v>
      </c>
      <c r="T49" s="1165"/>
      <c r="U49" s="1165" t="s">
        <v>581</v>
      </c>
      <c r="V49" s="1165"/>
      <c r="W49" s="1165" t="s">
        <v>581</v>
      </c>
      <c r="X49" s="1165"/>
      <c r="Y49" s="1165" t="s">
        <v>581</v>
      </c>
      <c r="Z49" s="1165"/>
      <c r="AA49" s="1165" t="s">
        <v>581</v>
      </c>
      <c r="AB49" s="1165"/>
      <c r="AC49" s="1165" t="s">
        <v>581</v>
      </c>
      <c r="AD49" s="1102"/>
      <c r="AE49" s="210"/>
    </row>
    <row r="50" spans="3:32" s="139" customFormat="1" ht="15.75" customHeight="1">
      <c r="C50" s="954"/>
      <c r="D50" s="953" t="s">
        <v>1047</v>
      </c>
      <c r="E50" s="954"/>
      <c r="F50" s="2238">
        <f>SUM(I50:AD50)</f>
        <v>672</v>
      </c>
      <c r="G50" s="2239"/>
      <c r="H50" s="2239"/>
      <c r="I50" s="2239">
        <v>2</v>
      </c>
      <c r="J50" s="2239"/>
      <c r="K50" s="2239">
        <v>0</v>
      </c>
      <c r="L50" s="2239"/>
      <c r="M50" s="2239">
        <v>0</v>
      </c>
      <c r="N50" s="2239"/>
      <c r="O50" s="2239">
        <v>29</v>
      </c>
      <c r="P50" s="2239"/>
      <c r="Q50" s="2239">
        <v>4</v>
      </c>
      <c r="R50" s="2239"/>
      <c r="S50" s="2239">
        <v>2</v>
      </c>
      <c r="T50" s="2239"/>
      <c r="U50" s="2239">
        <v>111</v>
      </c>
      <c r="V50" s="2239"/>
      <c r="W50" s="2239">
        <v>2</v>
      </c>
      <c r="X50" s="2239"/>
      <c r="Y50" s="2239">
        <v>4</v>
      </c>
      <c r="Z50" s="2239"/>
      <c r="AA50" s="2239">
        <v>456</v>
      </c>
      <c r="AB50" s="2239"/>
      <c r="AC50" s="2239">
        <v>62</v>
      </c>
      <c r="AD50" s="2274"/>
      <c r="AE50" s="140"/>
    </row>
    <row r="51" spans="3:32" s="139" customFormat="1" ht="10.5" customHeight="1">
      <c r="C51" s="537"/>
      <c r="D51" s="902"/>
      <c r="E51" s="537"/>
      <c r="F51" s="2191"/>
      <c r="G51" s="2192"/>
      <c r="H51" s="2192"/>
      <c r="I51" s="2192"/>
      <c r="J51" s="2192"/>
      <c r="K51" s="2173"/>
      <c r="L51" s="2173"/>
      <c r="M51" s="2173"/>
      <c r="N51" s="2173"/>
      <c r="O51" s="2192"/>
      <c r="P51" s="2192"/>
      <c r="Q51" s="2192"/>
      <c r="R51" s="2192"/>
      <c r="S51" s="2192"/>
      <c r="T51" s="2192"/>
      <c r="U51" s="2192"/>
      <c r="V51" s="2192"/>
      <c r="W51" s="2173"/>
      <c r="X51" s="2173"/>
      <c r="Y51" s="2192"/>
      <c r="Z51" s="2192"/>
      <c r="AA51" s="2192"/>
      <c r="AB51" s="2192"/>
      <c r="AC51" s="2192"/>
      <c r="AD51" s="2195"/>
      <c r="AE51" s="140"/>
    </row>
    <row r="52" spans="3:32" s="139" customFormat="1" ht="15.75" customHeight="1">
      <c r="C52" s="537"/>
      <c r="D52" s="902" t="s">
        <v>608</v>
      </c>
      <c r="E52" s="537"/>
      <c r="F52" s="2191">
        <f>SUM(I52:AD52)</f>
        <v>610</v>
      </c>
      <c r="G52" s="2192"/>
      <c r="H52" s="2192"/>
      <c r="I52" s="2173">
        <v>4</v>
      </c>
      <c r="J52" s="2173"/>
      <c r="K52" s="2173">
        <v>0</v>
      </c>
      <c r="L52" s="2173"/>
      <c r="M52" s="2173">
        <v>0</v>
      </c>
      <c r="N52" s="2173"/>
      <c r="O52" s="2192">
        <v>34</v>
      </c>
      <c r="P52" s="2192"/>
      <c r="Q52" s="2192">
        <v>3</v>
      </c>
      <c r="R52" s="2192"/>
      <c r="S52" s="2192">
        <v>3</v>
      </c>
      <c r="T52" s="2192"/>
      <c r="U52" s="2192">
        <v>85</v>
      </c>
      <c r="V52" s="2192"/>
      <c r="W52" s="2192">
        <v>4</v>
      </c>
      <c r="X52" s="2192"/>
      <c r="Y52" s="2192">
        <v>2</v>
      </c>
      <c r="Z52" s="2192"/>
      <c r="AA52" s="2192">
        <v>398</v>
      </c>
      <c r="AB52" s="2192"/>
      <c r="AC52" s="2192">
        <v>77</v>
      </c>
      <c r="AD52" s="2195"/>
      <c r="AE52" s="140"/>
    </row>
    <row r="53" spans="3:32" s="139" customFormat="1" ht="15.75" customHeight="1">
      <c r="C53" s="537"/>
      <c r="D53" s="902" t="s">
        <v>643</v>
      </c>
      <c r="E53" s="537"/>
      <c r="F53" s="2191">
        <f>SUM(I53:AD53)</f>
        <v>705</v>
      </c>
      <c r="G53" s="2192"/>
      <c r="H53" s="2192"/>
      <c r="I53" s="2173">
        <v>3</v>
      </c>
      <c r="J53" s="2173"/>
      <c r="K53" s="2173">
        <v>0</v>
      </c>
      <c r="L53" s="2173"/>
      <c r="M53" s="2173">
        <v>0</v>
      </c>
      <c r="N53" s="2173"/>
      <c r="O53" s="2192">
        <v>44</v>
      </c>
      <c r="P53" s="2192"/>
      <c r="Q53" s="2192">
        <v>5</v>
      </c>
      <c r="R53" s="2192"/>
      <c r="S53" s="2192">
        <v>7</v>
      </c>
      <c r="T53" s="2192"/>
      <c r="U53" s="2192">
        <v>88</v>
      </c>
      <c r="V53" s="2192"/>
      <c r="W53" s="2173">
        <v>1</v>
      </c>
      <c r="X53" s="2173"/>
      <c r="Y53" s="2192">
        <v>8</v>
      </c>
      <c r="Z53" s="2192"/>
      <c r="AA53" s="2192">
        <v>459</v>
      </c>
      <c r="AB53" s="2192"/>
      <c r="AC53" s="2192">
        <v>90</v>
      </c>
      <c r="AD53" s="2195"/>
      <c r="AE53" s="140"/>
    </row>
    <row r="54" spans="3:32" s="139" customFormat="1" ht="15.75" customHeight="1">
      <c r="C54" s="537"/>
      <c r="D54" s="902" t="s">
        <v>758</v>
      </c>
      <c r="E54" s="537"/>
      <c r="F54" s="2191">
        <f>SUM(I54:AD54)</f>
        <v>737</v>
      </c>
      <c r="G54" s="2192"/>
      <c r="H54" s="2192"/>
      <c r="I54" s="2193">
        <v>2</v>
      </c>
      <c r="J54" s="2194"/>
      <c r="K54" s="2193">
        <v>0</v>
      </c>
      <c r="L54" s="2194"/>
      <c r="M54" s="2193">
        <v>0</v>
      </c>
      <c r="N54" s="2194"/>
      <c r="O54" s="2195">
        <v>37</v>
      </c>
      <c r="P54" s="2196"/>
      <c r="Q54" s="2195">
        <v>4</v>
      </c>
      <c r="R54" s="2196"/>
      <c r="S54" s="2195">
        <v>10</v>
      </c>
      <c r="T54" s="2196"/>
      <c r="U54" s="2195">
        <v>112</v>
      </c>
      <c r="V54" s="2196"/>
      <c r="W54" s="2193">
        <v>2</v>
      </c>
      <c r="X54" s="2194"/>
      <c r="Y54" s="2195">
        <v>9</v>
      </c>
      <c r="Z54" s="2196"/>
      <c r="AA54" s="2195">
        <v>472</v>
      </c>
      <c r="AB54" s="2196"/>
      <c r="AC54" s="2195">
        <v>89</v>
      </c>
      <c r="AD54" s="2275"/>
      <c r="AE54" s="140"/>
    </row>
    <row r="55" spans="3:32" s="139" customFormat="1" ht="15.75" customHeight="1">
      <c r="C55" s="537"/>
      <c r="D55" s="819" t="s">
        <v>954</v>
      </c>
      <c r="E55" s="537"/>
      <c r="F55" s="2191">
        <f>SUM(I55:AD55)</f>
        <v>796</v>
      </c>
      <c r="G55" s="2192"/>
      <c r="H55" s="2192"/>
      <c r="I55" s="2173">
        <v>2</v>
      </c>
      <c r="J55" s="2173"/>
      <c r="K55" s="2173">
        <v>0</v>
      </c>
      <c r="L55" s="2173"/>
      <c r="M55" s="2173">
        <v>1</v>
      </c>
      <c r="N55" s="2173"/>
      <c r="O55" s="2192">
        <v>50</v>
      </c>
      <c r="P55" s="2192"/>
      <c r="Q55" s="2192">
        <v>10</v>
      </c>
      <c r="R55" s="2192"/>
      <c r="S55" s="2192">
        <v>5</v>
      </c>
      <c r="T55" s="2192"/>
      <c r="U55" s="2192">
        <v>115</v>
      </c>
      <c r="V55" s="2192"/>
      <c r="W55" s="2173">
        <v>5</v>
      </c>
      <c r="X55" s="2173"/>
      <c r="Y55" s="2192">
        <v>5</v>
      </c>
      <c r="Z55" s="2192"/>
      <c r="AA55" s="2192">
        <v>529</v>
      </c>
      <c r="AB55" s="2192"/>
      <c r="AC55" s="2192">
        <v>74</v>
      </c>
      <c r="AD55" s="2195"/>
      <c r="AE55" s="140"/>
    </row>
    <row r="56" spans="3:32" s="139" customFormat="1" ht="15.75" customHeight="1">
      <c r="C56" s="1014"/>
      <c r="D56" s="999" t="s">
        <v>953</v>
      </c>
      <c r="E56" s="1014"/>
      <c r="F56" s="2191">
        <f>SUM(I56:AD56)</f>
        <v>677</v>
      </c>
      <c r="G56" s="2192"/>
      <c r="H56" s="2192"/>
      <c r="I56" s="2192">
        <v>3</v>
      </c>
      <c r="J56" s="2192"/>
      <c r="K56" s="2192">
        <v>0</v>
      </c>
      <c r="L56" s="2192"/>
      <c r="M56" s="2192">
        <v>0</v>
      </c>
      <c r="N56" s="2192"/>
      <c r="O56" s="2192">
        <v>45</v>
      </c>
      <c r="P56" s="2192"/>
      <c r="Q56" s="2192">
        <v>3</v>
      </c>
      <c r="R56" s="2192"/>
      <c r="S56" s="2192">
        <v>3</v>
      </c>
      <c r="T56" s="2192"/>
      <c r="U56" s="2192">
        <v>109</v>
      </c>
      <c r="V56" s="2192"/>
      <c r="W56" s="2192">
        <v>2</v>
      </c>
      <c r="X56" s="2192"/>
      <c r="Y56" s="2192">
        <v>3</v>
      </c>
      <c r="Z56" s="2192"/>
      <c r="AA56" s="2192">
        <v>441</v>
      </c>
      <c r="AB56" s="2192"/>
      <c r="AC56" s="2192">
        <v>68</v>
      </c>
      <c r="AD56" s="2195"/>
      <c r="AE56" s="140"/>
    </row>
    <row r="57" spans="3:32" ht="10.5" customHeight="1" thickBot="1">
      <c r="C57" s="549"/>
      <c r="D57" s="550"/>
      <c r="E57" s="549"/>
      <c r="F57" s="2252"/>
      <c r="G57" s="2174"/>
      <c r="H57" s="2174"/>
      <c r="I57" s="2276"/>
      <c r="J57" s="2276"/>
      <c r="K57" s="2276"/>
      <c r="L57" s="2276"/>
      <c r="M57" s="2276"/>
      <c r="N57" s="2276"/>
      <c r="O57" s="2276"/>
      <c r="P57" s="2276"/>
      <c r="Q57" s="2276"/>
      <c r="R57" s="2276"/>
      <c r="S57" s="2276"/>
      <c r="T57" s="2276"/>
      <c r="U57" s="2276"/>
      <c r="V57" s="2276"/>
      <c r="W57" s="2276"/>
      <c r="X57" s="2276"/>
      <c r="Y57" s="2276"/>
      <c r="Z57" s="2276"/>
      <c r="AA57" s="2276"/>
      <c r="AB57" s="2276"/>
      <c r="AC57" s="2276"/>
      <c r="AD57" s="2277"/>
      <c r="AE57" s="144"/>
      <c r="AF57" s="117"/>
    </row>
    <row r="58" spans="3:32" ht="15.75" customHeight="1" thickTop="1">
      <c r="D58" s="992" t="s">
        <v>998</v>
      </c>
      <c r="E58" s="542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2273" t="s">
        <v>956</v>
      </c>
      <c r="U58" s="2273"/>
      <c r="V58" s="2273"/>
      <c r="W58" s="2273"/>
      <c r="X58" s="2273"/>
      <c r="Y58" s="2273"/>
      <c r="Z58" s="2273"/>
      <c r="AA58" s="2273"/>
      <c r="AB58" s="2273"/>
      <c r="AC58" s="2273"/>
      <c r="AD58" s="2273"/>
      <c r="AE58" s="145"/>
      <c r="AF58" s="117"/>
    </row>
    <row r="59" spans="3:32">
      <c r="C59" s="142"/>
      <c r="D59" s="143"/>
      <c r="E59" s="142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AF59" s="146"/>
    </row>
    <row r="60" spans="3:32">
      <c r="C60" s="142"/>
      <c r="D60" s="143"/>
      <c r="E60" s="142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AF60" s="146"/>
    </row>
    <row r="61" spans="3:32" s="137" customFormat="1" ht="9">
      <c r="C61" s="151"/>
      <c r="D61" s="138"/>
      <c r="E61" s="151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</row>
    <row r="62" spans="3:32">
      <c r="C62" s="142"/>
      <c r="D62" s="143"/>
      <c r="E62" s="142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AF62" s="146"/>
    </row>
    <row r="63" spans="3:32">
      <c r="C63" s="142"/>
      <c r="D63" s="143"/>
      <c r="E63" s="142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AF63" s="146"/>
    </row>
    <row r="64" spans="3:32">
      <c r="C64" s="142"/>
      <c r="D64" s="143"/>
      <c r="E64" s="142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AF64" s="146"/>
    </row>
    <row r="65" spans="3:32"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72" spans="3:32" s="137" customFormat="1" ht="9"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</row>
  </sheetData>
  <mergeCells count="380">
    <mergeCell ref="V43:W43"/>
    <mergeCell ref="AA52:AB52"/>
    <mergeCell ref="Y56:Z56"/>
    <mergeCell ref="AA56:AB56"/>
    <mergeCell ref="AC56:AD56"/>
    <mergeCell ref="F56:H56"/>
    <mergeCell ref="I56:J56"/>
    <mergeCell ref="K56:L56"/>
    <mergeCell ref="M56:N56"/>
    <mergeCell ref="O56:P56"/>
    <mergeCell ref="Q56:R56"/>
    <mergeCell ref="S56:T56"/>
    <mergeCell ref="U56:V56"/>
    <mergeCell ref="W56:X56"/>
    <mergeCell ref="W52:X52"/>
    <mergeCell ref="Y52:Z52"/>
    <mergeCell ref="Z43:AA43"/>
    <mergeCell ref="T43:U43"/>
    <mergeCell ref="AC55:AD55"/>
    <mergeCell ref="X42:Y42"/>
    <mergeCell ref="Z42:AA42"/>
    <mergeCell ref="F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F42:G42"/>
    <mergeCell ref="H42:I42"/>
    <mergeCell ref="J42:K42"/>
    <mergeCell ref="L42:M42"/>
    <mergeCell ref="N42:O42"/>
    <mergeCell ref="AC53:AD53"/>
    <mergeCell ref="AB11:AD11"/>
    <mergeCell ref="F38:G38"/>
    <mergeCell ref="H38:I38"/>
    <mergeCell ref="J38:K38"/>
    <mergeCell ref="L38:M38"/>
    <mergeCell ref="N38:O38"/>
    <mergeCell ref="Z36:AA36"/>
    <mergeCell ref="J36:K36"/>
    <mergeCell ref="L36:M36"/>
    <mergeCell ref="N36:O36"/>
    <mergeCell ref="P36:Q36"/>
    <mergeCell ref="R36:S36"/>
    <mergeCell ref="T36:U36"/>
    <mergeCell ref="N37:O37"/>
    <mergeCell ref="P37:Q37"/>
    <mergeCell ref="R37:S37"/>
    <mergeCell ref="T37:U37"/>
    <mergeCell ref="Z41:AA41"/>
    <mergeCell ref="V40:W40"/>
    <mergeCell ref="X35:Y35"/>
    <mergeCell ref="Z35:AA35"/>
    <mergeCell ref="F12:I12"/>
    <mergeCell ref="V36:W36"/>
    <mergeCell ref="F13:I13"/>
    <mergeCell ref="J13:L13"/>
    <mergeCell ref="Y11:AA11"/>
    <mergeCell ref="F57:H57"/>
    <mergeCell ref="I57:J57"/>
    <mergeCell ref="K57:L57"/>
    <mergeCell ref="M57:N57"/>
    <mergeCell ref="O57:P57"/>
    <mergeCell ref="Q57:R57"/>
    <mergeCell ref="F43:G43"/>
    <mergeCell ref="H43:I43"/>
    <mergeCell ref="J43:K43"/>
    <mergeCell ref="L43:M43"/>
    <mergeCell ref="N43:O43"/>
    <mergeCell ref="P43:Q43"/>
    <mergeCell ref="R43:S43"/>
    <mergeCell ref="F52:H52"/>
    <mergeCell ref="I52:J52"/>
    <mergeCell ref="K52:L52"/>
    <mergeCell ref="M52:N52"/>
    <mergeCell ref="O52:P52"/>
    <mergeCell ref="Q52:R52"/>
    <mergeCell ref="S52:T52"/>
    <mergeCell ref="P40:Q40"/>
    <mergeCell ref="R40:S40"/>
    <mergeCell ref="T40:U40"/>
    <mergeCell ref="P39:Q39"/>
    <mergeCell ref="Y51:Z51"/>
    <mergeCell ref="X43:Y43"/>
    <mergeCell ref="AA51:AB51"/>
    <mergeCell ref="AC51:AD51"/>
    <mergeCell ref="W51:X51"/>
    <mergeCell ref="S50:T50"/>
    <mergeCell ref="U50:V50"/>
    <mergeCell ref="Z40:AA40"/>
    <mergeCell ref="V42:W42"/>
    <mergeCell ref="P41:Q41"/>
    <mergeCell ref="R41:S41"/>
    <mergeCell ref="T41:U41"/>
    <mergeCell ref="V41:W41"/>
    <mergeCell ref="AC49:AD49"/>
    <mergeCell ref="W48:X48"/>
    <mergeCell ref="Y48:Z48"/>
    <mergeCell ref="AC48:AD48"/>
    <mergeCell ref="Y49:Z49"/>
    <mergeCell ref="U48:V48"/>
    <mergeCell ref="X41:Y41"/>
    <mergeCell ref="F53:H53"/>
    <mergeCell ref="I53:J53"/>
    <mergeCell ref="K53:L53"/>
    <mergeCell ref="M53:N53"/>
    <mergeCell ref="O53:P53"/>
    <mergeCell ref="Q53:R53"/>
    <mergeCell ref="S53:T53"/>
    <mergeCell ref="U53:V53"/>
    <mergeCell ref="F51:H51"/>
    <mergeCell ref="U52:V52"/>
    <mergeCell ref="T58:AD58"/>
    <mergeCell ref="I51:J51"/>
    <mergeCell ref="K51:L51"/>
    <mergeCell ref="M51:N51"/>
    <mergeCell ref="O51:P51"/>
    <mergeCell ref="Q51:R51"/>
    <mergeCell ref="S51:T51"/>
    <mergeCell ref="U51:V51"/>
    <mergeCell ref="W50:X50"/>
    <mergeCell ref="AA50:AB50"/>
    <mergeCell ref="AC50:AD50"/>
    <mergeCell ref="AC54:AD54"/>
    <mergeCell ref="S57:T57"/>
    <mergeCell ref="U57:V57"/>
    <mergeCell ref="W57:X57"/>
    <mergeCell ref="Y57:Z57"/>
    <mergeCell ref="AA57:AB57"/>
    <mergeCell ref="AC57:AD57"/>
    <mergeCell ref="W53:X53"/>
    <mergeCell ref="Y53:Z53"/>
    <mergeCell ref="AA53:AB53"/>
    <mergeCell ref="Y54:Z54"/>
    <mergeCell ref="AA54:AB54"/>
    <mergeCell ref="AC52:AD52"/>
    <mergeCell ref="I50:J50"/>
    <mergeCell ref="K50:L50"/>
    <mergeCell ref="M50:N50"/>
    <mergeCell ref="O50:P50"/>
    <mergeCell ref="Q50:R50"/>
    <mergeCell ref="U49:V49"/>
    <mergeCell ref="W49:X49"/>
    <mergeCell ref="Q49:R49"/>
    <mergeCell ref="S49:T49"/>
    <mergeCell ref="T39:U39"/>
    <mergeCell ref="V39:W39"/>
    <mergeCell ref="X39:Y39"/>
    <mergeCell ref="Z39:AA39"/>
    <mergeCell ref="F39:G39"/>
    <mergeCell ref="H39:I39"/>
    <mergeCell ref="J39:K39"/>
    <mergeCell ref="L39:M39"/>
    <mergeCell ref="C48:E48"/>
    <mergeCell ref="F48:H48"/>
    <mergeCell ref="I48:J48"/>
    <mergeCell ref="K48:L48"/>
    <mergeCell ref="M48:N48"/>
    <mergeCell ref="O48:P48"/>
    <mergeCell ref="Q48:R48"/>
    <mergeCell ref="S48:T48"/>
    <mergeCell ref="R42:S42"/>
    <mergeCell ref="T42:U42"/>
    <mergeCell ref="F40:G40"/>
    <mergeCell ref="H40:I40"/>
    <mergeCell ref="J40:K40"/>
    <mergeCell ref="L40:M40"/>
    <mergeCell ref="N40:O40"/>
    <mergeCell ref="N39:O39"/>
    <mergeCell ref="X40:Y40"/>
    <mergeCell ref="X37:Y37"/>
    <mergeCell ref="Z37:AA37"/>
    <mergeCell ref="R38:S38"/>
    <mergeCell ref="T38:U38"/>
    <mergeCell ref="V35:W35"/>
    <mergeCell ref="V37:W37"/>
    <mergeCell ref="C33:E34"/>
    <mergeCell ref="F33:M33"/>
    <mergeCell ref="N33:Q33"/>
    <mergeCell ref="R33:U33"/>
    <mergeCell ref="V33:AA33"/>
    <mergeCell ref="F34:G34"/>
    <mergeCell ref="H34:I34"/>
    <mergeCell ref="J34:K34"/>
    <mergeCell ref="L34:M34"/>
    <mergeCell ref="Z34:AA34"/>
    <mergeCell ref="N34:O34"/>
    <mergeCell ref="P34:Q34"/>
    <mergeCell ref="R34:S34"/>
    <mergeCell ref="T34:U34"/>
    <mergeCell ref="V34:W34"/>
    <mergeCell ref="X34:Y34"/>
    <mergeCell ref="R39:S39"/>
    <mergeCell ref="Z38:AA38"/>
    <mergeCell ref="P38:Q38"/>
    <mergeCell ref="J37:K37"/>
    <mergeCell ref="L37:M37"/>
    <mergeCell ref="C18:E20"/>
    <mergeCell ref="F18:Q18"/>
    <mergeCell ref="F19:H20"/>
    <mergeCell ref="I19:K20"/>
    <mergeCell ref="L19:Q19"/>
    <mergeCell ref="L20:N20"/>
    <mergeCell ref="O20:Q20"/>
    <mergeCell ref="L25:N25"/>
    <mergeCell ref="O25:Q25"/>
    <mergeCell ref="L28:N28"/>
    <mergeCell ref="O28:Q28"/>
    <mergeCell ref="N35:O35"/>
    <mergeCell ref="P35:Q35"/>
    <mergeCell ref="U22:W22"/>
    <mergeCell ref="F21:H21"/>
    <mergeCell ref="I21:K21"/>
    <mergeCell ref="L21:N21"/>
    <mergeCell ref="O21:Q21"/>
    <mergeCell ref="J6:L6"/>
    <mergeCell ref="P7:R7"/>
    <mergeCell ref="S7:U7"/>
    <mergeCell ref="V7:X7"/>
    <mergeCell ref="M6:O6"/>
    <mergeCell ref="P6:R6"/>
    <mergeCell ref="J9:L9"/>
    <mergeCell ref="M9:O9"/>
    <mergeCell ref="V38:W38"/>
    <mergeCell ref="X38:Y38"/>
    <mergeCell ref="M11:O11"/>
    <mergeCell ref="P11:R11"/>
    <mergeCell ref="S11:U11"/>
    <mergeCell ref="X36:Y36"/>
    <mergeCell ref="M10:O10"/>
    <mergeCell ref="P10:R10"/>
    <mergeCell ref="S10:U10"/>
    <mergeCell ref="V10:X10"/>
    <mergeCell ref="Y10:AA10"/>
    <mergeCell ref="F14:I14"/>
    <mergeCell ref="J14:L14"/>
    <mergeCell ref="M14:O14"/>
    <mergeCell ref="P14:R14"/>
    <mergeCell ref="S14:U14"/>
    <mergeCell ref="V14:X14"/>
    <mergeCell ref="V11:X11"/>
    <mergeCell ref="F10:I10"/>
    <mergeCell ref="J10:L10"/>
    <mergeCell ref="Y13:AA13"/>
    <mergeCell ref="F29:H29"/>
    <mergeCell ref="I29:K29"/>
    <mergeCell ref="L29:N29"/>
    <mergeCell ref="O29:Q29"/>
    <mergeCell ref="R21:T21"/>
    <mergeCell ref="U21:W21"/>
    <mergeCell ref="Y8:AA8"/>
    <mergeCell ref="AB8:AD8"/>
    <mergeCell ref="F7:I7"/>
    <mergeCell ref="J7:L7"/>
    <mergeCell ref="M7:O7"/>
    <mergeCell ref="U20:W20"/>
    <mergeCell ref="F11:I11"/>
    <mergeCell ref="J11:L11"/>
    <mergeCell ref="F8:I8"/>
    <mergeCell ref="J8:L8"/>
    <mergeCell ref="M8:O8"/>
    <mergeCell ref="P8:R8"/>
    <mergeCell ref="S8:U8"/>
    <mergeCell ref="V8:X8"/>
    <mergeCell ref="AB10:AD10"/>
    <mergeCell ref="Y14:AA14"/>
    <mergeCell ref="AB14:AD14"/>
    <mergeCell ref="Y12:AA12"/>
    <mergeCell ref="AB12:AD12"/>
    <mergeCell ref="Z15:AD15"/>
    <mergeCell ref="M13:O13"/>
    <mergeCell ref="P13:R13"/>
    <mergeCell ref="S13:U13"/>
    <mergeCell ref="V13:X13"/>
    <mergeCell ref="AB4:AD5"/>
    <mergeCell ref="F9:I9"/>
    <mergeCell ref="Y7:AA7"/>
    <mergeCell ref="AB7:AD7"/>
    <mergeCell ref="Y9:AA9"/>
    <mergeCell ref="AB9:AD9"/>
    <mergeCell ref="B1:C1"/>
    <mergeCell ref="C4:E5"/>
    <mergeCell ref="F4:I5"/>
    <mergeCell ref="J4:L5"/>
    <mergeCell ref="M4:AA4"/>
    <mergeCell ref="AB6:AD6"/>
    <mergeCell ref="M5:O5"/>
    <mergeCell ref="P5:R5"/>
    <mergeCell ref="S5:U5"/>
    <mergeCell ref="V5:X5"/>
    <mergeCell ref="Y5:AA5"/>
    <mergeCell ref="F6:I6"/>
    <mergeCell ref="Y6:AA6"/>
    <mergeCell ref="P9:R9"/>
    <mergeCell ref="S9:U9"/>
    <mergeCell ref="V9:X9"/>
    <mergeCell ref="S6:U6"/>
    <mergeCell ref="V6:X6"/>
    <mergeCell ref="H41:I41"/>
    <mergeCell ref="J41:K41"/>
    <mergeCell ref="L41:M41"/>
    <mergeCell ref="N41:O41"/>
    <mergeCell ref="AA49:AB49"/>
    <mergeCell ref="P42:Q42"/>
    <mergeCell ref="F54:H54"/>
    <mergeCell ref="I54:J54"/>
    <mergeCell ref="K54:L54"/>
    <mergeCell ref="M54:N54"/>
    <mergeCell ref="O54:P54"/>
    <mergeCell ref="Q54:R54"/>
    <mergeCell ref="S54:T54"/>
    <mergeCell ref="U54:V54"/>
    <mergeCell ref="W54:X54"/>
    <mergeCell ref="AA48:AB48"/>
    <mergeCell ref="F41:G41"/>
    <mergeCell ref="Y50:Z50"/>
    <mergeCell ref="F49:H49"/>
    <mergeCell ref="I49:J49"/>
    <mergeCell ref="K49:L49"/>
    <mergeCell ref="M49:N49"/>
    <mergeCell ref="O49:P49"/>
    <mergeCell ref="F50:H50"/>
    <mergeCell ref="AB13:AD13"/>
    <mergeCell ref="R18:W18"/>
    <mergeCell ref="F22:H22"/>
    <mergeCell ref="I22:K22"/>
    <mergeCell ref="L22:N22"/>
    <mergeCell ref="O22:Q22"/>
    <mergeCell ref="R22:T22"/>
    <mergeCell ref="J12:L12"/>
    <mergeCell ref="M12:O12"/>
    <mergeCell ref="P12:R12"/>
    <mergeCell ref="S12:U12"/>
    <mergeCell ref="V12:X12"/>
    <mergeCell ref="R19:W19"/>
    <mergeCell ref="R20:T20"/>
    <mergeCell ref="F26:H26"/>
    <mergeCell ref="I26:K26"/>
    <mergeCell ref="L26:N26"/>
    <mergeCell ref="O26:Q26"/>
    <mergeCell ref="R26:T26"/>
    <mergeCell ref="U26:W26"/>
    <mergeCell ref="F27:H27"/>
    <mergeCell ref="I27:K27"/>
    <mergeCell ref="L27:N27"/>
    <mergeCell ref="O27:Q27"/>
    <mergeCell ref="R27:T27"/>
    <mergeCell ref="U27:W27"/>
    <mergeCell ref="R24:T24"/>
    <mergeCell ref="U24:W24"/>
    <mergeCell ref="F25:H25"/>
    <mergeCell ref="F37:G37"/>
    <mergeCell ref="H37:I37"/>
    <mergeCell ref="R28:T28"/>
    <mergeCell ref="R29:T29"/>
    <mergeCell ref="U29:W29"/>
    <mergeCell ref="F24:H24"/>
    <mergeCell ref="I24:K24"/>
    <mergeCell ref="L24:N24"/>
    <mergeCell ref="O24:Q24"/>
    <mergeCell ref="U28:W28"/>
    <mergeCell ref="F36:G36"/>
    <mergeCell ref="H36:I36"/>
    <mergeCell ref="R35:S35"/>
    <mergeCell ref="T35:U35"/>
    <mergeCell ref="I25:K25"/>
    <mergeCell ref="R25:T25"/>
    <mergeCell ref="U25:W25"/>
    <mergeCell ref="F35:G35"/>
    <mergeCell ref="H35:I35"/>
    <mergeCell ref="J35:K35"/>
    <mergeCell ref="L35:M35"/>
    <mergeCell ref="F28:H28"/>
    <mergeCell ref="I28:K28"/>
  </mergeCells>
  <phoneticPr fontId="2"/>
  <pageMargins left="0.51181102362204722" right="0.51181102362204722" top="0.55118110236220474" bottom="0.55118110236220474" header="0.31496062992125984" footer="0.31496062992125984"/>
  <pageSetup paperSize="9" firstPageNumber="36" orientation="portrait" useFirstPageNumber="1" r:id="rId1"/>
  <headerFooter>
    <oddFooter>&amp;C&amp;"HGPｺﾞｼｯｸM,ﾒﾃﾞｨｳﾑ"&amp;10
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AH64"/>
  <sheetViews>
    <sheetView zoomScale="115" zoomScaleNormal="115" zoomScaleSheetLayoutView="115" workbookViewId="0">
      <selection activeCell="J31" sqref="J31:K31"/>
    </sheetView>
  </sheetViews>
  <sheetFormatPr defaultRowHeight="13.5" outlineLevelRow="1"/>
  <cols>
    <col min="1" max="1" width="2" customWidth="1"/>
    <col min="2" max="2" width="2.375" customWidth="1"/>
    <col min="3" max="3" width="11.25" customWidth="1"/>
    <col min="4" max="4" width="5.875" customWidth="1"/>
    <col min="5" max="6" width="4.5" customWidth="1"/>
    <col min="7" max="22" width="3.5" customWidth="1"/>
    <col min="23" max="23" width="3.75" customWidth="1"/>
  </cols>
  <sheetData>
    <row r="1" spans="2:23" ht="19.5" customHeight="1">
      <c r="B1" s="2303" t="s">
        <v>706</v>
      </c>
      <c r="C1" s="2304"/>
      <c r="D1" t="s">
        <v>592</v>
      </c>
    </row>
    <row r="2" spans="2:23" ht="15.75" customHeight="1">
      <c r="B2" s="554"/>
      <c r="C2" s="342" t="s">
        <v>707</v>
      </c>
      <c r="D2" s="845"/>
      <c r="E2" s="845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</row>
    <row r="3" spans="2:23" ht="15.75" customHeight="1" thickBot="1">
      <c r="B3" s="554"/>
      <c r="C3" s="339" t="s">
        <v>613</v>
      </c>
      <c r="D3" s="845"/>
      <c r="E3" s="845"/>
      <c r="F3" s="553"/>
      <c r="G3" s="553"/>
      <c r="H3" s="553"/>
      <c r="I3" s="553"/>
      <c r="J3" s="2305"/>
      <c r="K3" s="2305"/>
      <c r="L3" s="553"/>
      <c r="M3" s="553"/>
      <c r="N3" s="553"/>
      <c r="O3" s="553"/>
      <c r="P3" s="2286" t="s">
        <v>593</v>
      </c>
      <c r="Q3" s="2286"/>
      <c r="R3" s="2286"/>
      <c r="S3" s="2286"/>
      <c r="T3" s="553"/>
    </row>
    <row r="4" spans="2:23" ht="15.75" customHeight="1" thickTop="1">
      <c r="B4" s="1172" t="s">
        <v>594</v>
      </c>
      <c r="C4" s="1172"/>
      <c r="D4" s="2306" t="s">
        <v>595</v>
      </c>
      <c r="E4" s="2307"/>
      <c r="F4" s="2310" t="s">
        <v>596</v>
      </c>
      <c r="G4" s="2310"/>
      <c r="H4" s="2312" t="s">
        <v>597</v>
      </c>
      <c r="I4" s="2312"/>
      <c r="J4" s="2312"/>
      <c r="K4" s="2312"/>
      <c r="L4" s="2312"/>
      <c r="M4" s="2312"/>
      <c r="N4" s="2313" t="s">
        <v>598</v>
      </c>
      <c r="O4" s="2313"/>
      <c r="P4" s="2313"/>
      <c r="Q4" s="2313"/>
      <c r="R4" s="2313"/>
      <c r="S4" s="2314"/>
    </row>
    <row r="5" spans="2:23" ht="15.75" customHeight="1">
      <c r="B5" s="1524"/>
      <c r="C5" s="1524"/>
      <c r="D5" s="2308"/>
      <c r="E5" s="2309"/>
      <c r="F5" s="2311"/>
      <c r="G5" s="2311"/>
      <c r="H5" s="2315" t="s">
        <v>572</v>
      </c>
      <c r="I5" s="2315"/>
      <c r="J5" s="2315" t="s">
        <v>599</v>
      </c>
      <c r="K5" s="2315"/>
      <c r="L5" s="2315" t="s">
        <v>600</v>
      </c>
      <c r="M5" s="2315"/>
      <c r="N5" s="2315" t="s">
        <v>572</v>
      </c>
      <c r="O5" s="2315"/>
      <c r="P5" s="2311" t="s">
        <v>599</v>
      </c>
      <c r="Q5" s="2311"/>
      <c r="R5" s="2315" t="s">
        <v>600</v>
      </c>
      <c r="S5" s="2316"/>
    </row>
    <row r="6" spans="2:23" s="841" customFormat="1" ht="15.75" customHeight="1">
      <c r="B6" s="838"/>
      <c r="C6" s="838"/>
      <c r="D6" s="2298" t="s">
        <v>904</v>
      </c>
      <c r="E6" s="2301"/>
      <c r="F6" s="2324" t="s">
        <v>602</v>
      </c>
      <c r="G6" s="2324"/>
      <c r="H6" s="2302" t="s">
        <v>603</v>
      </c>
      <c r="I6" s="2301"/>
      <c r="J6" s="2301" t="s">
        <v>603</v>
      </c>
      <c r="K6" s="2301"/>
      <c r="L6" s="2301" t="s">
        <v>603</v>
      </c>
      <c r="M6" s="2318"/>
      <c r="N6" s="2302" t="s">
        <v>603</v>
      </c>
      <c r="O6" s="2301"/>
      <c r="P6" s="2301" t="s">
        <v>603</v>
      </c>
      <c r="Q6" s="2301"/>
      <c r="R6" s="2301" t="s">
        <v>603</v>
      </c>
      <c r="S6" s="2301"/>
    </row>
    <row r="7" spans="2:23" s="155" customFormat="1" ht="15.75" customHeight="1">
      <c r="B7" s="1532" t="s">
        <v>828</v>
      </c>
      <c r="C7" s="2317"/>
      <c r="D7" s="2222">
        <v>1</v>
      </c>
      <c r="E7" s="2223"/>
      <c r="F7" s="2319">
        <v>9</v>
      </c>
      <c r="G7" s="2319"/>
      <c r="H7" s="2320">
        <v>12</v>
      </c>
      <c r="I7" s="2321"/>
      <c r="J7" s="2322">
        <v>1</v>
      </c>
      <c r="K7" s="2322"/>
      <c r="L7" s="2321">
        <v>11</v>
      </c>
      <c r="M7" s="2323"/>
      <c r="N7" s="2320">
        <v>221</v>
      </c>
      <c r="O7" s="2321"/>
      <c r="P7" s="2321">
        <v>105</v>
      </c>
      <c r="Q7" s="2321"/>
      <c r="R7" s="2321">
        <v>116</v>
      </c>
      <c r="S7" s="2321"/>
    </row>
    <row r="8" spans="2:23" s="155" customFormat="1" ht="15.75" customHeight="1">
      <c r="B8" s="551"/>
      <c r="C8" s="839"/>
      <c r="D8" s="2202"/>
      <c r="E8" s="2203"/>
      <c r="F8" s="2190"/>
      <c r="G8" s="2190"/>
      <c r="H8" s="2221"/>
      <c r="I8" s="2203"/>
      <c r="J8" s="2206"/>
      <c r="K8" s="2206"/>
      <c r="L8" s="2203"/>
      <c r="M8" s="2204"/>
      <c r="N8" s="2221"/>
      <c r="O8" s="2203"/>
      <c r="P8" s="2203"/>
      <c r="Q8" s="2203"/>
      <c r="R8" s="2203"/>
      <c r="S8" s="2203"/>
    </row>
    <row r="9" spans="2:23" s="155" customFormat="1" ht="15.75" hidden="1" customHeight="1" outlineLevel="1">
      <c r="B9" s="1401" t="s">
        <v>606</v>
      </c>
      <c r="C9" s="1402"/>
      <c r="D9" s="2202">
        <v>1</v>
      </c>
      <c r="E9" s="2203"/>
      <c r="F9" s="2190">
        <v>7</v>
      </c>
      <c r="G9" s="2190"/>
      <c r="H9" s="2287">
        <v>10</v>
      </c>
      <c r="I9" s="2288"/>
      <c r="J9" s="2289" t="s">
        <v>604</v>
      </c>
      <c r="K9" s="2289"/>
      <c r="L9" s="2288">
        <v>10</v>
      </c>
      <c r="M9" s="2290"/>
      <c r="N9" s="2287">
        <v>179</v>
      </c>
      <c r="O9" s="2288"/>
      <c r="P9" s="2288">
        <v>89</v>
      </c>
      <c r="Q9" s="2288"/>
      <c r="R9" s="2288">
        <v>90</v>
      </c>
      <c r="S9" s="2288"/>
    </row>
    <row r="10" spans="2:23" s="155" customFormat="1" ht="15.75" hidden="1" customHeight="1" collapsed="1">
      <c r="B10" s="1401" t="s">
        <v>605</v>
      </c>
      <c r="C10" s="1402"/>
      <c r="D10" s="2202">
        <v>1</v>
      </c>
      <c r="E10" s="2203"/>
      <c r="F10" s="2190">
        <v>6</v>
      </c>
      <c r="G10" s="2190"/>
      <c r="H10" s="2221">
        <v>8</v>
      </c>
      <c r="I10" s="2203"/>
      <c r="J10" s="2206" t="s">
        <v>604</v>
      </c>
      <c r="K10" s="2206"/>
      <c r="L10" s="2203">
        <v>8</v>
      </c>
      <c r="M10" s="2204"/>
      <c r="N10" s="2221">
        <v>189</v>
      </c>
      <c r="O10" s="2203"/>
      <c r="P10" s="2203">
        <v>103</v>
      </c>
      <c r="Q10" s="2203"/>
      <c r="R10" s="2203">
        <v>86</v>
      </c>
      <c r="S10" s="2203"/>
    </row>
    <row r="11" spans="2:23" s="155" customFormat="1" ht="15.75" customHeight="1">
      <c r="B11" s="1401" t="s">
        <v>607</v>
      </c>
      <c r="C11" s="1402"/>
      <c r="D11" s="2202">
        <v>1</v>
      </c>
      <c r="E11" s="2203"/>
      <c r="F11" s="2190">
        <v>6</v>
      </c>
      <c r="G11" s="2190"/>
      <c r="H11" s="2287">
        <v>9</v>
      </c>
      <c r="I11" s="2288"/>
      <c r="J11" s="2289">
        <v>0</v>
      </c>
      <c r="K11" s="2289"/>
      <c r="L11" s="2288">
        <v>9</v>
      </c>
      <c r="M11" s="2290"/>
      <c r="N11" s="2287">
        <v>169</v>
      </c>
      <c r="O11" s="2288"/>
      <c r="P11" s="2288">
        <v>81</v>
      </c>
      <c r="Q11" s="2288"/>
      <c r="R11" s="2288">
        <v>88</v>
      </c>
      <c r="S11" s="2288"/>
    </row>
    <row r="12" spans="2:23" s="155" customFormat="1" ht="15.75" customHeight="1">
      <c r="B12" s="1401" t="s">
        <v>608</v>
      </c>
      <c r="C12" s="1402"/>
      <c r="D12" s="2202">
        <v>1</v>
      </c>
      <c r="E12" s="2203"/>
      <c r="F12" s="2190">
        <v>6</v>
      </c>
      <c r="G12" s="2190"/>
      <c r="H12" s="2287">
        <v>10</v>
      </c>
      <c r="I12" s="2288"/>
      <c r="J12" s="2289">
        <v>1</v>
      </c>
      <c r="K12" s="2289"/>
      <c r="L12" s="2288">
        <v>9</v>
      </c>
      <c r="M12" s="2290"/>
      <c r="N12" s="2287">
        <v>178</v>
      </c>
      <c r="O12" s="2288"/>
      <c r="P12" s="2288">
        <v>89</v>
      </c>
      <c r="Q12" s="2288"/>
      <c r="R12" s="2288">
        <v>89</v>
      </c>
      <c r="S12" s="2288"/>
    </row>
    <row r="13" spans="2:23" s="155" customFormat="1" ht="15.75" customHeight="1">
      <c r="B13" s="1401" t="s">
        <v>643</v>
      </c>
      <c r="C13" s="1402"/>
      <c r="D13" s="2202">
        <v>1</v>
      </c>
      <c r="E13" s="2203"/>
      <c r="F13" s="2190">
        <v>6</v>
      </c>
      <c r="G13" s="2190"/>
      <c r="H13" s="2287">
        <v>10</v>
      </c>
      <c r="I13" s="2288"/>
      <c r="J13" s="2289">
        <v>1</v>
      </c>
      <c r="K13" s="2289"/>
      <c r="L13" s="2288">
        <v>9</v>
      </c>
      <c r="M13" s="2290"/>
      <c r="N13" s="2287">
        <v>172</v>
      </c>
      <c r="O13" s="2288"/>
      <c r="P13" s="2288">
        <v>91</v>
      </c>
      <c r="Q13" s="2288"/>
      <c r="R13" s="2288">
        <v>81</v>
      </c>
      <c r="S13" s="2288"/>
    </row>
    <row r="14" spans="2:23" s="155" customFormat="1" ht="15.75" customHeight="1">
      <c r="B14" s="1401" t="s">
        <v>758</v>
      </c>
      <c r="C14" s="1402"/>
      <c r="D14" s="2202">
        <v>1</v>
      </c>
      <c r="E14" s="2203"/>
      <c r="F14" s="2190">
        <v>6</v>
      </c>
      <c r="G14" s="2190"/>
      <c r="H14" s="2287">
        <v>11</v>
      </c>
      <c r="I14" s="2288"/>
      <c r="J14" s="2289">
        <v>1</v>
      </c>
      <c r="K14" s="2289"/>
      <c r="L14" s="2288">
        <v>10</v>
      </c>
      <c r="M14" s="2290"/>
      <c r="N14" s="2287">
        <v>185</v>
      </c>
      <c r="O14" s="2288"/>
      <c r="P14" s="2288">
        <v>98</v>
      </c>
      <c r="Q14" s="2288"/>
      <c r="R14" s="2288">
        <v>87</v>
      </c>
      <c r="S14" s="2288"/>
    </row>
    <row r="15" spans="2:23" s="155" customFormat="1" ht="15.75" customHeight="1">
      <c r="B15" s="1401" t="s">
        <v>769</v>
      </c>
      <c r="C15" s="1402"/>
      <c r="D15" s="2202">
        <v>1</v>
      </c>
      <c r="E15" s="2203"/>
      <c r="F15" s="2190">
        <v>10</v>
      </c>
      <c r="G15" s="2190"/>
      <c r="H15" s="2287">
        <v>12</v>
      </c>
      <c r="I15" s="2288"/>
      <c r="J15" s="2289">
        <v>1</v>
      </c>
      <c r="K15" s="2289"/>
      <c r="L15" s="2288">
        <v>11</v>
      </c>
      <c r="M15" s="2290"/>
      <c r="N15" s="2287">
        <v>255</v>
      </c>
      <c r="O15" s="2288"/>
      <c r="P15" s="2288">
        <v>123</v>
      </c>
      <c r="Q15" s="2288"/>
      <c r="R15" s="2288">
        <v>132</v>
      </c>
      <c r="S15" s="2288"/>
    </row>
    <row r="16" spans="2:23" s="155" customFormat="1" ht="15.75" customHeight="1">
      <c r="B16" s="1401" t="s">
        <v>781</v>
      </c>
      <c r="C16" s="1402"/>
      <c r="D16" s="2202">
        <v>1</v>
      </c>
      <c r="E16" s="2203"/>
      <c r="F16" s="2190">
        <v>9</v>
      </c>
      <c r="G16" s="2190"/>
      <c r="H16" s="2287">
        <v>12</v>
      </c>
      <c r="I16" s="2288"/>
      <c r="J16" s="2289">
        <v>1</v>
      </c>
      <c r="K16" s="2289"/>
      <c r="L16" s="2288">
        <v>11</v>
      </c>
      <c r="M16" s="2290"/>
      <c r="N16" s="2287">
        <v>218</v>
      </c>
      <c r="O16" s="2288"/>
      <c r="P16" s="2288">
        <v>103</v>
      </c>
      <c r="Q16" s="2288"/>
      <c r="R16" s="2288">
        <v>115</v>
      </c>
      <c r="S16" s="2288"/>
    </row>
    <row r="17" spans="2:23" s="155" customFormat="1" ht="15.75" customHeight="1" thickBot="1">
      <c r="B17" s="2291"/>
      <c r="C17" s="2292"/>
      <c r="D17" s="2243"/>
      <c r="E17" s="2244"/>
      <c r="F17" s="2249"/>
      <c r="G17" s="2249"/>
      <c r="H17" s="2293"/>
      <c r="I17" s="2294"/>
      <c r="J17" s="2295"/>
      <c r="K17" s="2295"/>
      <c r="L17" s="2294"/>
      <c r="M17" s="2296"/>
      <c r="N17" s="2293"/>
      <c r="O17" s="2294"/>
      <c r="P17" s="2294"/>
      <c r="Q17" s="2294"/>
      <c r="R17" s="2294"/>
      <c r="S17" s="2294"/>
    </row>
    <row r="18" spans="2:23" ht="15.75" customHeight="1" thickTop="1">
      <c r="B18" s="846" t="s">
        <v>942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553"/>
      <c r="R18" s="553"/>
      <c r="S18" s="679"/>
      <c r="T18" s="553"/>
      <c r="U18" s="2305"/>
      <c r="V18" s="2305"/>
      <c r="W18" s="2305"/>
    </row>
    <row r="19" spans="2:23" ht="15.75" customHeight="1">
      <c r="B19" s="846" t="s">
        <v>943</v>
      </c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3"/>
      <c r="R19" s="553"/>
      <c r="S19" s="553"/>
      <c r="T19" s="553"/>
      <c r="U19" s="847"/>
      <c r="V19" s="847"/>
      <c r="W19" s="847"/>
    </row>
    <row r="20" spans="2:23" ht="15.75" customHeight="1" thickBot="1">
      <c r="B20" s="554"/>
      <c r="C20" s="339" t="s">
        <v>614</v>
      </c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2286" t="s">
        <v>593</v>
      </c>
      <c r="Q20" s="2286"/>
      <c r="R20" s="2286"/>
      <c r="S20" s="2286"/>
      <c r="T20" s="553"/>
      <c r="U20" s="553"/>
      <c r="V20" s="553"/>
      <c r="W20" s="553"/>
    </row>
    <row r="21" spans="2:23" ht="15.75" customHeight="1" thickTop="1">
      <c r="B21" s="2325" t="s">
        <v>594</v>
      </c>
      <c r="C21" s="2326"/>
      <c r="D21" s="2329" t="s">
        <v>609</v>
      </c>
      <c r="E21" s="2306"/>
      <c r="F21" s="2331" t="s">
        <v>596</v>
      </c>
      <c r="G21" s="2332"/>
      <c r="H21" s="2312" t="s">
        <v>597</v>
      </c>
      <c r="I21" s="2312"/>
      <c r="J21" s="2312"/>
      <c r="K21" s="2312"/>
      <c r="L21" s="2312"/>
      <c r="M21" s="2312"/>
      <c r="N21" s="2313" t="s">
        <v>610</v>
      </c>
      <c r="O21" s="2313"/>
      <c r="P21" s="2313"/>
      <c r="Q21" s="2313"/>
      <c r="R21" s="2313"/>
      <c r="S21" s="2314"/>
    </row>
    <row r="22" spans="2:23" ht="15.75" customHeight="1">
      <c r="B22" s="2327"/>
      <c r="C22" s="2328"/>
      <c r="D22" s="2330"/>
      <c r="E22" s="2308"/>
      <c r="F22" s="2333"/>
      <c r="G22" s="2334"/>
      <c r="H22" s="2315" t="s">
        <v>572</v>
      </c>
      <c r="I22" s="2315"/>
      <c r="J22" s="2315" t="s">
        <v>599</v>
      </c>
      <c r="K22" s="2315"/>
      <c r="L22" s="2315" t="s">
        <v>600</v>
      </c>
      <c r="M22" s="2315"/>
      <c r="N22" s="2315" t="s">
        <v>572</v>
      </c>
      <c r="O22" s="2315"/>
      <c r="P22" s="2311" t="s">
        <v>599</v>
      </c>
      <c r="Q22" s="2311"/>
      <c r="R22" s="2315" t="s">
        <v>600</v>
      </c>
      <c r="S22" s="2316"/>
    </row>
    <row r="23" spans="2:23" s="841" customFormat="1" ht="15.75" customHeight="1">
      <c r="B23" s="555"/>
      <c r="C23" s="556"/>
      <c r="D23" s="2297" t="s">
        <v>601</v>
      </c>
      <c r="E23" s="2298"/>
      <c r="F23" s="2339" t="s">
        <v>602</v>
      </c>
      <c r="G23" s="2298"/>
      <c r="H23" s="2302" t="s">
        <v>603</v>
      </c>
      <c r="I23" s="2301"/>
      <c r="J23" s="2301" t="s">
        <v>603</v>
      </c>
      <c r="K23" s="2301"/>
      <c r="L23" s="2301" t="s">
        <v>603</v>
      </c>
      <c r="M23" s="2301"/>
      <c r="N23" s="2302" t="s">
        <v>603</v>
      </c>
      <c r="O23" s="2301"/>
      <c r="P23" s="2301" t="s">
        <v>603</v>
      </c>
      <c r="Q23" s="2301"/>
      <c r="R23" s="2301" t="s">
        <v>603</v>
      </c>
      <c r="S23" s="2301"/>
    </row>
    <row r="24" spans="2:23" s="155" customFormat="1" ht="15.75" customHeight="1">
      <c r="B24" s="1532" t="s">
        <v>828</v>
      </c>
      <c r="C24" s="2317"/>
      <c r="D24" s="2222">
        <v>2</v>
      </c>
      <c r="E24" s="2223"/>
      <c r="F24" s="2319">
        <v>43</v>
      </c>
      <c r="G24" s="2319"/>
      <c r="H24" s="2320">
        <v>68</v>
      </c>
      <c r="I24" s="2321"/>
      <c r="J24" s="2322">
        <v>27</v>
      </c>
      <c r="K24" s="2322"/>
      <c r="L24" s="2321">
        <v>41</v>
      </c>
      <c r="M24" s="2323"/>
      <c r="N24" s="2320">
        <v>1156</v>
      </c>
      <c r="O24" s="2321"/>
      <c r="P24" s="2321">
        <v>582</v>
      </c>
      <c r="Q24" s="2321"/>
      <c r="R24" s="2321">
        <v>574</v>
      </c>
      <c r="S24" s="2321"/>
    </row>
    <row r="25" spans="2:23" s="841" customFormat="1" ht="15.75" customHeight="1">
      <c r="B25" s="557"/>
      <c r="C25" s="557"/>
      <c r="D25" s="558"/>
      <c r="E25" s="559"/>
      <c r="F25" s="2340"/>
      <c r="G25" s="2341"/>
      <c r="H25" s="560"/>
      <c r="I25" s="559"/>
      <c r="J25" s="559"/>
      <c r="K25" s="559"/>
      <c r="L25" s="559"/>
      <c r="M25" s="559"/>
      <c r="N25" s="560"/>
      <c r="O25" s="559"/>
      <c r="P25" s="559"/>
      <c r="Q25" s="559"/>
      <c r="R25" s="559"/>
      <c r="S25" s="559"/>
    </row>
    <row r="26" spans="2:23" s="155" customFormat="1" ht="15.75" hidden="1" customHeight="1" outlineLevel="1">
      <c r="B26" s="1401" t="s">
        <v>606</v>
      </c>
      <c r="C26" s="1402"/>
      <c r="D26" s="2299">
        <v>2</v>
      </c>
      <c r="E26" s="2202"/>
      <c r="F26" s="2300">
        <v>38</v>
      </c>
      <c r="G26" s="2202"/>
      <c r="H26" s="2287">
        <v>58</v>
      </c>
      <c r="I26" s="2288"/>
      <c r="J26" s="2288">
        <v>23</v>
      </c>
      <c r="K26" s="2288"/>
      <c r="L26" s="2288">
        <v>35</v>
      </c>
      <c r="M26" s="2288"/>
      <c r="N26" s="2287">
        <v>1101</v>
      </c>
      <c r="O26" s="2288"/>
      <c r="P26" s="2288">
        <v>538</v>
      </c>
      <c r="Q26" s="2288"/>
      <c r="R26" s="2288">
        <v>563</v>
      </c>
      <c r="S26" s="2288"/>
    </row>
    <row r="27" spans="2:23" s="155" customFormat="1" ht="15.75" hidden="1" customHeight="1" collapsed="1">
      <c r="B27" s="1401" t="s">
        <v>605</v>
      </c>
      <c r="C27" s="1402"/>
      <c r="D27" s="2299">
        <v>2</v>
      </c>
      <c r="E27" s="2202"/>
      <c r="F27" s="2300">
        <v>39</v>
      </c>
      <c r="G27" s="2202"/>
      <c r="H27" s="2221">
        <v>56</v>
      </c>
      <c r="I27" s="2203"/>
      <c r="J27" s="2203">
        <v>20</v>
      </c>
      <c r="K27" s="2203"/>
      <c r="L27" s="2203">
        <v>36</v>
      </c>
      <c r="M27" s="2203"/>
      <c r="N27" s="2221">
        <v>1112</v>
      </c>
      <c r="O27" s="2203"/>
      <c r="P27" s="2203">
        <v>538</v>
      </c>
      <c r="Q27" s="2203"/>
      <c r="R27" s="2203">
        <v>574</v>
      </c>
      <c r="S27" s="2203"/>
    </row>
    <row r="28" spans="2:23" s="155" customFormat="1" ht="15.75" customHeight="1">
      <c r="B28" s="1401" t="s">
        <v>607</v>
      </c>
      <c r="C28" s="1402"/>
      <c r="D28" s="2299">
        <v>2</v>
      </c>
      <c r="E28" s="2202"/>
      <c r="F28" s="2300">
        <v>38</v>
      </c>
      <c r="G28" s="2202"/>
      <c r="H28" s="2287">
        <v>57</v>
      </c>
      <c r="I28" s="2288"/>
      <c r="J28" s="2288">
        <v>26</v>
      </c>
      <c r="K28" s="2288"/>
      <c r="L28" s="2288">
        <v>31</v>
      </c>
      <c r="M28" s="2288"/>
      <c r="N28" s="2287">
        <v>1078</v>
      </c>
      <c r="O28" s="2288"/>
      <c r="P28" s="2288">
        <v>531</v>
      </c>
      <c r="Q28" s="2288"/>
      <c r="R28" s="2288">
        <v>547</v>
      </c>
      <c r="S28" s="2288"/>
    </row>
    <row r="29" spans="2:23" s="155" customFormat="1" ht="15.75" customHeight="1">
      <c r="B29" s="1401" t="s">
        <v>608</v>
      </c>
      <c r="C29" s="1402"/>
      <c r="D29" s="2299">
        <v>2</v>
      </c>
      <c r="E29" s="2202"/>
      <c r="F29" s="2300">
        <v>38</v>
      </c>
      <c r="G29" s="2202"/>
      <c r="H29" s="2287">
        <v>56</v>
      </c>
      <c r="I29" s="2288"/>
      <c r="J29" s="2288">
        <v>24</v>
      </c>
      <c r="K29" s="2288"/>
      <c r="L29" s="2288">
        <v>32</v>
      </c>
      <c r="M29" s="2288"/>
      <c r="N29" s="2287">
        <v>1067</v>
      </c>
      <c r="O29" s="2288"/>
      <c r="P29" s="2288">
        <v>528</v>
      </c>
      <c r="Q29" s="2288"/>
      <c r="R29" s="2288">
        <v>539</v>
      </c>
      <c r="S29" s="2288"/>
    </row>
    <row r="30" spans="2:23" s="155" customFormat="1" ht="15.75" customHeight="1">
      <c r="B30" s="1401" t="s">
        <v>643</v>
      </c>
      <c r="C30" s="1402"/>
      <c r="D30" s="2299">
        <v>2</v>
      </c>
      <c r="E30" s="2202"/>
      <c r="F30" s="2300">
        <v>38</v>
      </c>
      <c r="G30" s="2202"/>
      <c r="H30" s="2287">
        <v>55</v>
      </c>
      <c r="I30" s="2288"/>
      <c r="J30" s="2288">
        <v>25</v>
      </c>
      <c r="K30" s="2288"/>
      <c r="L30" s="2288">
        <v>30</v>
      </c>
      <c r="M30" s="2288"/>
      <c r="N30" s="2287">
        <v>1086</v>
      </c>
      <c r="O30" s="2288"/>
      <c r="P30" s="2288">
        <v>559</v>
      </c>
      <c r="Q30" s="2288"/>
      <c r="R30" s="2288">
        <v>527</v>
      </c>
      <c r="S30" s="2288"/>
    </row>
    <row r="31" spans="2:23" s="155" customFormat="1" ht="15.75" customHeight="1">
      <c r="B31" s="1401" t="s">
        <v>758</v>
      </c>
      <c r="C31" s="1402"/>
      <c r="D31" s="2202">
        <v>2</v>
      </c>
      <c r="E31" s="2203"/>
      <c r="F31" s="2300">
        <v>38</v>
      </c>
      <c r="G31" s="2202"/>
      <c r="H31" s="2287">
        <v>59</v>
      </c>
      <c r="I31" s="2288"/>
      <c r="J31" s="2289">
        <v>27</v>
      </c>
      <c r="K31" s="2289"/>
      <c r="L31" s="2288">
        <v>32</v>
      </c>
      <c r="M31" s="2288"/>
      <c r="N31" s="2287">
        <v>1089</v>
      </c>
      <c r="O31" s="2288"/>
      <c r="P31" s="2288">
        <v>553</v>
      </c>
      <c r="Q31" s="2288"/>
      <c r="R31" s="2288">
        <v>536</v>
      </c>
      <c r="S31" s="2288"/>
    </row>
    <row r="32" spans="2:23" s="155" customFormat="1" ht="15.75" customHeight="1">
      <c r="B32" s="1401" t="s">
        <v>769</v>
      </c>
      <c r="C32" s="1402"/>
      <c r="D32" s="2202">
        <v>2</v>
      </c>
      <c r="E32" s="2203"/>
      <c r="F32" s="2190">
        <v>40</v>
      </c>
      <c r="G32" s="2190"/>
      <c r="H32" s="2287">
        <v>62</v>
      </c>
      <c r="I32" s="2288"/>
      <c r="J32" s="2289">
        <v>24</v>
      </c>
      <c r="K32" s="2289"/>
      <c r="L32" s="2288">
        <v>38</v>
      </c>
      <c r="M32" s="2290"/>
      <c r="N32" s="2287">
        <v>1106</v>
      </c>
      <c r="O32" s="2288"/>
      <c r="P32" s="2288">
        <v>570</v>
      </c>
      <c r="Q32" s="2288"/>
      <c r="R32" s="2288">
        <v>536</v>
      </c>
      <c r="S32" s="2288"/>
    </row>
    <row r="33" spans="2:23" s="155" customFormat="1" ht="15.75" customHeight="1">
      <c r="B33" s="1401" t="s">
        <v>781</v>
      </c>
      <c r="C33" s="1402"/>
      <c r="D33" s="2202">
        <v>2</v>
      </c>
      <c r="E33" s="2203"/>
      <c r="F33" s="2190">
        <v>43</v>
      </c>
      <c r="G33" s="2190"/>
      <c r="H33" s="2287">
        <v>67</v>
      </c>
      <c r="I33" s="2288"/>
      <c r="J33" s="2289">
        <v>28</v>
      </c>
      <c r="K33" s="2289"/>
      <c r="L33" s="2288">
        <v>39</v>
      </c>
      <c r="M33" s="2290"/>
      <c r="N33" s="2287">
        <v>1138</v>
      </c>
      <c r="O33" s="2288"/>
      <c r="P33" s="2288">
        <v>584</v>
      </c>
      <c r="Q33" s="2288"/>
      <c r="R33" s="2288">
        <v>554</v>
      </c>
      <c r="S33" s="2288"/>
    </row>
    <row r="34" spans="2:23" s="155" customFormat="1" ht="15.75" customHeight="1" thickBot="1">
      <c r="B34" s="2291"/>
      <c r="C34" s="2292"/>
      <c r="D34" s="2243"/>
      <c r="E34" s="2244"/>
      <c r="F34" s="2249"/>
      <c r="G34" s="2249"/>
      <c r="H34" s="2293"/>
      <c r="I34" s="2294"/>
      <c r="J34" s="2295"/>
      <c r="K34" s="2295"/>
      <c r="L34" s="2294"/>
      <c r="M34" s="2296"/>
      <c r="N34" s="2293"/>
      <c r="O34" s="2294"/>
      <c r="P34" s="2294"/>
      <c r="Q34" s="2294"/>
      <c r="R34" s="2294"/>
      <c r="S34" s="2294"/>
    </row>
    <row r="35" spans="2:23" ht="15.75" customHeight="1" thickTop="1">
      <c r="B35" s="846" t="s">
        <v>942</v>
      </c>
      <c r="C35" s="354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53"/>
      <c r="R35" s="553"/>
      <c r="S35" s="679"/>
      <c r="T35" s="553"/>
      <c r="U35" s="553"/>
      <c r="V35" s="553"/>
      <c r="W35" s="553"/>
    </row>
    <row r="36" spans="2:23" ht="15.75" customHeight="1">
      <c r="B36" s="846" t="s">
        <v>944</v>
      </c>
      <c r="C36" s="552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553"/>
      <c r="S36" s="553"/>
      <c r="T36" s="553"/>
      <c r="U36" s="553"/>
      <c r="V36" s="553"/>
      <c r="W36" s="553"/>
    </row>
    <row r="37" spans="2:23" ht="15.75" customHeight="1" thickBot="1">
      <c r="B37" s="554"/>
      <c r="C37" s="339" t="s">
        <v>615</v>
      </c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2286" t="s">
        <v>593</v>
      </c>
      <c r="Q37" s="2286"/>
      <c r="R37" s="2286"/>
      <c r="S37" s="2286"/>
      <c r="T37" s="553"/>
      <c r="U37" s="553"/>
      <c r="V37" s="553"/>
      <c r="W37" s="553"/>
    </row>
    <row r="38" spans="2:23" ht="15.75" customHeight="1" thickTop="1">
      <c r="B38" s="1172" t="s">
        <v>594</v>
      </c>
      <c r="C38" s="1172"/>
      <c r="D38" s="2306" t="s">
        <v>609</v>
      </c>
      <c r="E38" s="2307"/>
      <c r="F38" s="2335" t="s">
        <v>596</v>
      </c>
      <c r="G38" s="2336"/>
      <c r="H38" s="2312" t="s">
        <v>597</v>
      </c>
      <c r="I38" s="2312"/>
      <c r="J38" s="2312"/>
      <c r="K38" s="2312"/>
      <c r="L38" s="2312"/>
      <c r="M38" s="2312"/>
      <c r="N38" s="2313" t="s">
        <v>611</v>
      </c>
      <c r="O38" s="2313"/>
      <c r="P38" s="2313"/>
      <c r="Q38" s="2313"/>
      <c r="R38" s="2313"/>
      <c r="S38" s="2314"/>
    </row>
    <row r="39" spans="2:23" ht="15.75" customHeight="1">
      <c r="B39" s="1524"/>
      <c r="C39" s="1524"/>
      <c r="D39" s="2308"/>
      <c r="E39" s="2309"/>
      <c r="F39" s="2337"/>
      <c r="G39" s="2338"/>
      <c r="H39" s="2315" t="s">
        <v>572</v>
      </c>
      <c r="I39" s="2315"/>
      <c r="J39" s="2315" t="s">
        <v>599</v>
      </c>
      <c r="K39" s="2315"/>
      <c r="L39" s="2315" t="s">
        <v>600</v>
      </c>
      <c r="M39" s="2315"/>
      <c r="N39" s="2315" t="s">
        <v>572</v>
      </c>
      <c r="O39" s="2315"/>
      <c r="P39" s="2311" t="s">
        <v>599</v>
      </c>
      <c r="Q39" s="2311"/>
      <c r="R39" s="2315" t="s">
        <v>600</v>
      </c>
      <c r="S39" s="2316"/>
    </row>
    <row r="40" spans="2:23" s="841" customFormat="1" ht="15.75" customHeight="1">
      <c r="B40" s="555"/>
      <c r="C40" s="555"/>
      <c r="D40" s="2298" t="s">
        <v>601</v>
      </c>
      <c r="E40" s="2301"/>
      <c r="F40" s="2302" t="s">
        <v>602</v>
      </c>
      <c r="G40" s="2301"/>
      <c r="H40" s="2302" t="s">
        <v>603</v>
      </c>
      <c r="I40" s="2301"/>
      <c r="J40" s="2301" t="s">
        <v>603</v>
      </c>
      <c r="K40" s="2301"/>
      <c r="L40" s="2301" t="s">
        <v>603</v>
      </c>
      <c r="M40" s="2301"/>
      <c r="N40" s="2302" t="s">
        <v>603</v>
      </c>
      <c r="O40" s="2301"/>
      <c r="P40" s="2301" t="s">
        <v>603</v>
      </c>
      <c r="Q40" s="2301"/>
      <c r="R40" s="2301" t="s">
        <v>603</v>
      </c>
      <c r="S40" s="2301"/>
      <c r="T40" s="840"/>
      <c r="U40" s="840"/>
      <c r="V40" s="840"/>
    </row>
    <row r="41" spans="2:23" s="155" customFormat="1" ht="15.75" customHeight="1">
      <c r="B41" s="1532" t="s">
        <v>828</v>
      </c>
      <c r="C41" s="2317"/>
      <c r="D41" s="2222">
        <v>1</v>
      </c>
      <c r="E41" s="2223"/>
      <c r="F41" s="2319">
        <v>16</v>
      </c>
      <c r="G41" s="2319"/>
      <c r="H41" s="2320">
        <v>34</v>
      </c>
      <c r="I41" s="2321"/>
      <c r="J41" s="2322">
        <v>21</v>
      </c>
      <c r="K41" s="2322"/>
      <c r="L41" s="2321">
        <v>13</v>
      </c>
      <c r="M41" s="2323"/>
      <c r="N41" s="2320">
        <v>497</v>
      </c>
      <c r="O41" s="2321"/>
      <c r="P41" s="2321">
        <v>256</v>
      </c>
      <c r="Q41" s="2321"/>
      <c r="R41" s="2321">
        <v>241</v>
      </c>
      <c r="S41" s="2321"/>
    </row>
    <row r="42" spans="2:23" s="841" customFormat="1" ht="15.75" customHeight="1">
      <c r="B42" s="557"/>
      <c r="C42" s="557"/>
      <c r="D42" s="558"/>
      <c r="E42" s="559"/>
      <c r="F42" s="2340"/>
      <c r="G42" s="2341"/>
      <c r="H42" s="560"/>
      <c r="I42" s="559"/>
      <c r="J42" s="559"/>
      <c r="K42" s="559"/>
      <c r="L42" s="559"/>
      <c r="M42" s="559"/>
      <c r="N42" s="560"/>
      <c r="O42" s="559"/>
      <c r="P42" s="559"/>
      <c r="Q42" s="559"/>
      <c r="R42" s="559"/>
      <c r="S42" s="559"/>
    </row>
    <row r="43" spans="2:23" s="155" customFormat="1" ht="15.75" hidden="1" customHeight="1" outlineLevel="1">
      <c r="B43" s="1401" t="s">
        <v>606</v>
      </c>
      <c r="C43" s="1402"/>
      <c r="D43" s="2202">
        <v>1</v>
      </c>
      <c r="E43" s="2203"/>
      <c r="F43" s="2221">
        <v>18</v>
      </c>
      <c r="G43" s="2203"/>
      <c r="H43" s="2287">
        <v>33</v>
      </c>
      <c r="I43" s="2288"/>
      <c r="J43" s="2288">
        <v>21</v>
      </c>
      <c r="K43" s="2288"/>
      <c r="L43" s="2288">
        <v>12</v>
      </c>
      <c r="M43" s="2288"/>
      <c r="N43" s="2287">
        <v>508</v>
      </c>
      <c r="O43" s="2288"/>
      <c r="P43" s="2288">
        <v>270</v>
      </c>
      <c r="Q43" s="2288"/>
      <c r="R43" s="2288">
        <v>238</v>
      </c>
      <c r="S43" s="2288"/>
    </row>
    <row r="44" spans="2:23" s="155" customFormat="1" ht="15.75" hidden="1" customHeight="1" collapsed="1">
      <c r="B44" s="1401" t="s">
        <v>605</v>
      </c>
      <c r="C44" s="1402"/>
      <c r="D44" s="2202">
        <v>1</v>
      </c>
      <c r="E44" s="2203"/>
      <c r="F44" s="2221">
        <v>18</v>
      </c>
      <c r="G44" s="2203"/>
      <c r="H44" s="2221">
        <v>33</v>
      </c>
      <c r="I44" s="2203"/>
      <c r="J44" s="2203">
        <v>21</v>
      </c>
      <c r="K44" s="2203"/>
      <c r="L44" s="2203">
        <v>12</v>
      </c>
      <c r="M44" s="2203"/>
      <c r="N44" s="2221">
        <v>505</v>
      </c>
      <c r="O44" s="2203"/>
      <c r="P44" s="2203">
        <v>272</v>
      </c>
      <c r="Q44" s="2203"/>
      <c r="R44" s="2203">
        <v>233</v>
      </c>
      <c r="S44" s="2203"/>
    </row>
    <row r="45" spans="2:23" s="155" customFormat="1" ht="15.75" customHeight="1">
      <c r="B45" s="1401" t="s">
        <v>607</v>
      </c>
      <c r="C45" s="1402"/>
      <c r="D45" s="2202">
        <v>1</v>
      </c>
      <c r="E45" s="2203"/>
      <c r="F45" s="2221">
        <v>17</v>
      </c>
      <c r="G45" s="2203"/>
      <c r="H45" s="2287">
        <v>34</v>
      </c>
      <c r="I45" s="2288"/>
      <c r="J45" s="2288">
        <v>21</v>
      </c>
      <c r="K45" s="2288"/>
      <c r="L45" s="2288">
        <v>13</v>
      </c>
      <c r="M45" s="2288"/>
      <c r="N45" s="2287">
        <v>517</v>
      </c>
      <c r="O45" s="2288"/>
      <c r="P45" s="2288">
        <v>263</v>
      </c>
      <c r="Q45" s="2288"/>
      <c r="R45" s="2288">
        <v>254</v>
      </c>
      <c r="S45" s="2288"/>
    </row>
    <row r="46" spans="2:23" s="155" customFormat="1" ht="15.75" customHeight="1">
      <c r="B46" s="1401" t="s">
        <v>608</v>
      </c>
      <c r="C46" s="1402"/>
      <c r="D46" s="2202">
        <v>1</v>
      </c>
      <c r="E46" s="2203"/>
      <c r="F46" s="2221">
        <v>17</v>
      </c>
      <c r="G46" s="2203"/>
      <c r="H46" s="2287">
        <v>36</v>
      </c>
      <c r="I46" s="2288"/>
      <c r="J46" s="2288">
        <v>24</v>
      </c>
      <c r="K46" s="2288"/>
      <c r="L46" s="2288">
        <v>12</v>
      </c>
      <c r="M46" s="2288"/>
      <c r="N46" s="2287">
        <v>520</v>
      </c>
      <c r="O46" s="2288"/>
      <c r="P46" s="2288">
        <v>257</v>
      </c>
      <c r="Q46" s="2288"/>
      <c r="R46" s="2288">
        <v>263</v>
      </c>
      <c r="S46" s="2288"/>
    </row>
    <row r="47" spans="2:23" s="155" customFormat="1" ht="15.75" customHeight="1">
      <c r="B47" s="1401" t="s">
        <v>643</v>
      </c>
      <c r="C47" s="1402"/>
      <c r="D47" s="2202">
        <v>1</v>
      </c>
      <c r="E47" s="2203"/>
      <c r="F47" s="2221">
        <v>17</v>
      </c>
      <c r="G47" s="2203"/>
      <c r="H47" s="2287">
        <v>32</v>
      </c>
      <c r="I47" s="2288"/>
      <c r="J47" s="2288">
        <v>21</v>
      </c>
      <c r="K47" s="2288"/>
      <c r="L47" s="2288">
        <v>11</v>
      </c>
      <c r="M47" s="2288"/>
      <c r="N47" s="2287">
        <v>524</v>
      </c>
      <c r="O47" s="2288"/>
      <c r="P47" s="2288">
        <v>252</v>
      </c>
      <c r="Q47" s="2288"/>
      <c r="R47" s="2288">
        <v>272</v>
      </c>
      <c r="S47" s="2288"/>
    </row>
    <row r="48" spans="2:23" s="155" customFormat="1" ht="15.75" customHeight="1">
      <c r="B48" s="1401" t="s">
        <v>758</v>
      </c>
      <c r="C48" s="1402"/>
      <c r="D48" s="2202">
        <v>1</v>
      </c>
      <c r="E48" s="2203"/>
      <c r="F48" s="2300">
        <v>17</v>
      </c>
      <c r="G48" s="2202"/>
      <c r="H48" s="2287">
        <v>34</v>
      </c>
      <c r="I48" s="2288"/>
      <c r="J48" s="2289">
        <v>21</v>
      </c>
      <c r="K48" s="2289"/>
      <c r="L48" s="2288">
        <v>13</v>
      </c>
      <c r="M48" s="2288"/>
      <c r="N48" s="2287">
        <v>517</v>
      </c>
      <c r="O48" s="2288"/>
      <c r="P48" s="2288">
        <v>246</v>
      </c>
      <c r="Q48" s="2288"/>
      <c r="R48" s="2288">
        <v>271</v>
      </c>
      <c r="S48" s="2288"/>
    </row>
    <row r="49" spans="2:34" s="155" customFormat="1" ht="15.75" customHeight="1">
      <c r="B49" s="1401" t="s">
        <v>769</v>
      </c>
      <c r="C49" s="1402"/>
      <c r="D49" s="2202">
        <v>1</v>
      </c>
      <c r="E49" s="2203"/>
      <c r="F49" s="2190">
        <v>16</v>
      </c>
      <c r="G49" s="2190"/>
      <c r="H49" s="2287">
        <v>32</v>
      </c>
      <c r="I49" s="2288"/>
      <c r="J49" s="2289">
        <v>20</v>
      </c>
      <c r="K49" s="2289"/>
      <c r="L49" s="2288">
        <v>12</v>
      </c>
      <c r="M49" s="2290"/>
      <c r="N49" s="2287">
        <v>511</v>
      </c>
      <c r="O49" s="2288"/>
      <c r="P49" s="2288">
        <v>244</v>
      </c>
      <c r="Q49" s="2288"/>
      <c r="R49" s="2288">
        <v>267</v>
      </c>
      <c r="S49" s="2288"/>
    </row>
    <row r="50" spans="2:34" s="155" customFormat="1" ht="15.75" customHeight="1">
      <c r="B50" s="1401" t="s">
        <v>781</v>
      </c>
      <c r="C50" s="1402"/>
      <c r="D50" s="2202">
        <v>1</v>
      </c>
      <c r="E50" s="2203"/>
      <c r="F50" s="2190">
        <v>16</v>
      </c>
      <c r="G50" s="2190"/>
      <c r="H50" s="2287">
        <v>34</v>
      </c>
      <c r="I50" s="2288"/>
      <c r="J50" s="2289">
        <v>23</v>
      </c>
      <c r="K50" s="2289"/>
      <c r="L50" s="2288">
        <v>11</v>
      </c>
      <c r="M50" s="2290"/>
      <c r="N50" s="2287">
        <v>509</v>
      </c>
      <c r="O50" s="2288"/>
      <c r="P50" s="2288">
        <v>260</v>
      </c>
      <c r="Q50" s="2288"/>
      <c r="R50" s="2288">
        <v>249</v>
      </c>
      <c r="S50" s="2288"/>
    </row>
    <row r="51" spans="2:34" s="155" customFormat="1" ht="15.75" customHeight="1" thickBot="1">
      <c r="B51" s="2291"/>
      <c r="C51" s="2292"/>
      <c r="D51" s="2243"/>
      <c r="E51" s="2244"/>
      <c r="F51" s="2249"/>
      <c r="G51" s="2249"/>
      <c r="H51" s="2293"/>
      <c r="I51" s="2294"/>
      <c r="J51" s="2295"/>
      <c r="K51" s="2295"/>
      <c r="L51" s="2294"/>
      <c r="M51" s="2296"/>
      <c r="N51" s="2293"/>
      <c r="O51" s="2294"/>
      <c r="P51" s="2294"/>
      <c r="Q51" s="2294"/>
      <c r="R51" s="2294"/>
      <c r="S51" s="2294"/>
    </row>
    <row r="52" spans="2:34" s="155" customFormat="1" ht="15.75" customHeight="1" thickTop="1">
      <c r="B52" s="846" t="s">
        <v>942</v>
      </c>
      <c r="C52" s="839"/>
      <c r="D52" s="842"/>
      <c r="E52" s="842"/>
      <c r="F52" s="842"/>
      <c r="G52" s="842"/>
      <c r="H52" s="843"/>
      <c r="I52" s="843"/>
      <c r="J52" s="844"/>
      <c r="K52" s="844"/>
      <c r="L52" s="843"/>
      <c r="M52" s="843"/>
      <c r="N52" s="843"/>
      <c r="O52" s="843"/>
      <c r="P52" s="843"/>
      <c r="Q52" s="843"/>
      <c r="R52" s="843"/>
      <c r="S52" s="843"/>
    </row>
    <row r="53" spans="2:34">
      <c r="B53" s="846" t="s">
        <v>945</v>
      </c>
      <c r="C53" s="354"/>
      <c r="D53" s="848"/>
      <c r="E53" s="848"/>
      <c r="F53" s="848"/>
      <c r="G53" s="848"/>
      <c r="H53" s="848"/>
      <c r="I53" s="848"/>
      <c r="J53" s="848"/>
      <c r="K53" s="848"/>
      <c r="L53" s="848"/>
      <c r="M53" s="848"/>
      <c r="N53" s="848"/>
      <c r="O53" s="848"/>
      <c r="P53" s="2286" t="s">
        <v>612</v>
      </c>
      <c r="Q53" s="2286"/>
      <c r="R53" s="2286"/>
      <c r="S53" s="2286"/>
      <c r="T53" s="553"/>
    </row>
    <row r="54" spans="2:34">
      <c r="B54" s="552"/>
      <c r="C54" s="552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847"/>
      <c r="P54" s="849"/>
      <c r="Q54" s="849"/>
      <c r="R54" s="849"/>
      <c r="S54" s="849"/>
      <c r="T54" s="847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</row>
    <row r="55" spans="2:34"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</row>
    <row r="56" spans="2:34"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</row>
    <row r="57" spans="2:34"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</row>
    <row r="58" spans="2:34"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</row>
    <row r="59" spans="2:34"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</row>
    <row r="60" spans="2:34"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95"/>
      <c r="AF60" s="295"/>
      <c r="AG60" s="295"/>
      <c r="AH60" s="295"/>
    </row>
    <row r="61" spans="2:34"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</row>
    <row r="62" spans="2:34"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</row>
    <row r="63" spans="2:34"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</row>
    <row r="64" spans="2:34"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</row>
  </sheetData>
  <mergeCells count="344">
    <mergeCell ref="R30:S30"/>
    <mergeCell ref="D24:E24"/>
    <mergeCell ref="F24:G24"/>
    <mergeCell ref="H24:I24"/>
    <mergeCell ref="J24:K24"/>
    <mergeCell ref="D27:E27"/>
    <mergeCell ref="R28:S28"/>
    <mergeCell ref="D29:E29"/>
    <mergeCell ref="F29:G29"/>
    <mergeCell ref="H29:I29"/>
    <mergeCell ref="J29:K29"/>
    <mergeCell ref="F25:G25"/>
    <mergeCell ref="N27:O27"/>
    <mergeCell ref="P27:Q27"/>
    <mergeCell ref="F27:G27"/>
    <mergeCell ref="H27:I27"/>
    <mergeCell ref="J27:K27"/>
    <mergeCell ref="L27:M27"/>
    <mergeCell ref="H26:I26"/>
    <mergeCell ref="J26:K26"/>
    <mergeCell ref="L26:M26"/>
    <mergeCell ref="N26:O26"/>
    <mergeCell ref="D30:E30"/>
    <mergeCell ref="F30:G30"/>
    <mergeCell ref="H30:I30"/>
    <mergeCell ref="J30:K30"/>
    <mergeCell ref="L30:M30"/>
    <mergeCell ref="N30:O30"/>
    <mergeCell ref="P30:Q30"/>
    <mergeCell ref="N34:O34"/>
    <mergeCell ref="P34:Q34"/>
    <mergeCell ref="J34:K34"/>
    <mergeCell ref="L34:M34"/>
    <mergeCell ref="B13:C13"/>
    <mergeCell ref="B17:C17"/>
    <mergeCell ref="B28:C28"/>
    <mergeCell ref="B29:C29"/>
    <mergeCell ref="B31:C31"/>
    <mergeCell ref="B41:C41"/>
    <mergeCell ref="B43:C43"/>
    <mergeCell ref="B44:C44"/>
    <mergeCell ref="B15:C15"/>
    <mergeCell ref="B30:C30"/>
    <mergeCell ref="B34:C34"/>
    <mergeCell ref="B16:C16"/>
    <mergeCell ref="D43:E43"/>
    <mergeCell ref="F43:G43"/>
    <mergeCell ref="H43:I43"/>
    <mergeCell ref="J43:K43"/>
    <mergeCell ref="L43:M43"/>
    <mergeCell ref="N43:O43"/>
    <mergeCell ref="P43:Q43"/>
    <mergeCell ref="R43:S43"/>
    <mergeCell ref="D41:E41"/>
    <mergeCell ref="F41:G41"/>
    <mergeCell ref="H41:I41"/>
    <mergeCell ref="J41:K41"/>
    <mergeCell ref="L41:M41"/>
    <mergeCell ref="N41:O41"/>
    <mergeCell ref="P41:Q41"/>
    <mergeCell ref="D12:E12"/>
    <mergeCell ref="F12:G12"/>
    <mergeCell ref="H12:I12"/>
    <mergeCell ref="J12:K12"/>
    <mergeCell ref="D13:E13"/>
    <mergeCell ref="R45:S45"/>
    <mergeCell ref="D44:E44"/>
    <mergeCell ref="F44:G44"/>
    <mergeCell ref="H44:I44"/>
    <mergeCell ref="J44:K44"/>
    <mergeCell ref="L44:M44"/>
    <mergeCell ref="N44:O44"/>
    <mergeCell ref="F45:G45"/>
    <mergeCell ref="R41:S41"/>
    <mergeCell ref="F42:G42"/>
    <mergeCell ref="H45:I45"/>
    <mergeCell ref="P45:Q45"/>
    <mergeCell ref="J45:K45"/>
    <mergeCell ref="R44:S44"/>
    <mergeCell ref="D45:E45"/>
    <mergeCell ref="N40:O40"/>
    <mergeCell ref="P40:Q40"/>
    <mergeCell ref="P44:Q44"/>
    <mergeCell ref="R40:S40"/>
    <mergeCell ref="P49:Q49"/>
    <mergeCell ref="R49:S49"/>
    <mergeCell ref="R47:S47"/>
    <mergeCell ref="D47:E47"/>
    <mergeCell ref="F47:G47"/>
    <mergeCell ref="H47:I47"/>
    <mergeCell ref="B11:C11"/>
    <mergeCell ref="B12:C12"/>
    <mergeCell ref="B14:C14"/>
    <mergeCell ref="B24:C24"/>
    <mergeCell ref="B26:C26"/>
    <mergeCell ref="R14:S14"/>
    <mergeCell ref="L24:M24"/>
    <mergeCell ref="N24:O24"/>
    <mergeCell ref="P24:Q24"/>
    <mergeCell ref="F23:G23"/>
    <mergeCell ref="L12:M12"/>
    <mergeCell ref="N12:O12"/>
    <mergeCell ref="D11:E11"/>
    <mergeCell ref="F11:G11"/>
    <mergeCell ref="H11:I11"/>
    <mergeCell ref="J11:K11"/>
    <mergeCell ref="L11:M11"/>
    <mergeCell ref="N11:O11"/>
    <mergeCell ref="P46:Q46"/>
    <mergeCell ref="R46:S46"/>
    <mergeCell ref="D48:E48"/>
    <mergeCell ref="F48:G48"/>
    <mergeCell ref="H48:I48"/>
    <mergeCell ref="J48:K48"/>
    <mergeCell ref="L48:M48"/>
    <mergeCell ref="N48:O48"/>
    <mergeCell ref="P48:Q48"/>
    <mergeCell ref="R48:S48"/>
    <mergeCell ref="D46:E46"/>
    <mergeCell ref="F46:G46"/>
    <mergeCell ref="H46:I46"/>
    <mergeCell ref="J46:K46"/>
    <mergeCell ref="L46:M46"/>
    <mergeCell ref="N46:O46"/>
    <mergeCell ref="P47:Q47"/>
    <mergeCell ref="R31:S31"/>
    <mergeCell ref="B38:C39"/>
    <mergeCell ref="D38:E39"/>
    <mergeCell ref="F38:G39"/>
    <mergeCell ref="H38:M38"/>
    <mergeCell ref="N38:S38"/>
    <mergeCell ref="H39:I39"/>
    <mergeCell ref="J39:K39"/>
    <mergeCell ref="L39:M39"/>
    <mergeCell ref="D31:E31"/>
    <mergeCell ref="F31:G31"/>
    <mergeCell ref="H31:I31"/>
    <mergeCell ref="J31:K31"/>
    <mergeCell ref="L31:M31"/>
    <mergeCell ref="N31:O31"/>
    <mergeCell ref="N39:O39"/>
    <mergeCell ref="P39:Q39"/>
    <mergeCell ref="R39:S39"/>
    <mergeCell ref="P31:Q31"/>
    <mergeCell ref="D34:E34"/>
    <mergeCell ref="F34:G34"/>
    <mergeCell ref="R34:S34"/>
    <mergeCell ref="H34:I34"/>
    <mergeCell ref="P37:S37"/>
    <mergeCell ref="U18:W18"/>
    <mergeCell ref="B21:C22"/>
    <mergeCell ref="D21:E22"/>
    <mergeCell ref="F21:G22"/>
    <mergeCell ref="H21:M21"/>
    <mergeCell ref="N21:S21"/>
    <mergeCell ref="H22:I22"/>
    <mergeCell ref="J22:K22"/>
    <mergeCell ref="L22:M22"/>
    <mergeCell ref="N22:O22"/>
    <mergeCell ref="P22:Q22"/>
    <mergeCell ref="R22:S22"/>
    <mergeCell ref="P20:S20"/>
    <mergeCell ref="D28:E28"/>
    <mergeCell ref="F28:G28"/>
    <mergeCell ref="H28:I28"/>
    <mergeCell ref="J28:K28"/>
    <mergeCell ref="R27:S27"/>
    <mergeCell ref="P23:Q23"/>
    <mergeCell ref="R23:S23"/>
    <mergeCell ref="P26:Q26"/>
    <mergeCell ref="R26:S26"/>
    <mergeCell ref="R24:S24"/>
    <mergeCell ref="H23:I23"/>
    <mergeCell ref="J23:K23"/>
    <mergeCell ref="L23:M23"/>
    <mergeCell ref="N23:O23"/>
    <mergeCell ref="P28:Q28"/>
    <mergeCell ref="R6:S6"/>
    <mergeCell ref="D9:E9"/>
    <mergeCell ref="F9:G9"/>
    <mergeCell ref="H9:I9"/>
    <mergeCell ref="J9:K9"/>
    <mergeCell ref="L9:M9"/>
    <mergeCell ref="N9:O9"/>
    <mergeCell ref="P9:Q9"/>
    <mergeCell ref="R9:S9"/>
    <mergeCell ref="D7:E7"/>
    <mergeCell ref="F7:G7"/>
    <mergeCell ref="H7:I7"/>
    <mergeCell ref="J7:K7"/>
    <mergeCell ref="L7:M7"/>
    <mergeCell ref="N7:O7"/>
    <mergeCell ref="P7:Q7"/>
    <mergeCell ref="D8:E8"/>
    <mergeCell ref="D6:E6"/>
    <mergeCell ref="F6:G6"/>
    <mergeCell ref="H6:I6"/>
    <mergeCell ref="R7:S7"/>
    <mergeCell ref="L8:M8"/>
    <mergeCell ref="N8:O8"/>
    <mergeCell ref="P8:Q8"/>
    <mergeCell ref="D14:E14"/>
    <mergeCell ref="F14:G14"/>
    <mergeCell ref="H14:I14"/>
    <mergeCell ref="J14:K14"/>
    <mergeCell ref="L14:M14"/>
    <mergeCell ref="N14:O14"/>
    <mergeCell ref="D15:E15"/>
    <mergeCell ref="F15:G15"/>
    <mergeCell ref="H15:I15"/>
    <mergeCell ref="D10:E10"/>
    <mergeCell ref="H8:I8"/>
    <mergeCell ref="J8:K8"/>
    <mergeCell ref="B1:C1"/>
    <mergeCell ref="J3:K3"/>
    <mergeCell ref="P3:S3"/>
    <mergeCell ref="B4:C5"/>
    <mergeCell ref="D4:E5"/>
    <mergeCell ref="F4:G5"/>
    <mergeCell ref="H4:M4"/>
    <mergeCell ref="N4:S4"/>
    <mergeCell ref="H5:I5"/>
    <mergeCell ref="J5:K5"/>
    <mergeCell ref="L5:M5"/>
    <mergeCell ref="N5:O5"/>
    <mergeCell ref="P5:Q5"/>
    <mergeCell ref="R5:S5"/>
    <mergeCell ref="B7:C7"/>
    <mergeCell ref="J6:K6"/>
    <mergeCell ref="L6:M6"/>
    <mergeCell ref="N6:O6"/>
    <mergeCell ref="P6:Q6"/>
    <mergeCell ref="B9:C9"/>
    <mergeCell ref="B10:C10"/>
    <mergeCell ref="P12:Q12"/>
    <mergeCell ref="R12:S12"/>
    <mergeCell ref="P14:Q14"/>
    <mergeCell ref="P13:Q13"/>
    <mergeCell ref="R13:S13"/>
    <mergeCell ref="P10:Q10"/>
    <mergeCell ref="F13:G13"/>
    <mergeCell ref="H13:I13"/>
    <mergeCell ref="J13:K13"/>
    <mergeCell ref="L13:M13"/>
    <mergeCell ref="N13:O13"/>
    <mergeCell ref="R10:S10"/>
    <mergeCell ref="R11:S11"/>
    <mergeCell ref="F10:G10"/>
    <mergeCell ref="H10:I10"/>
    <mergeCell ref="J10:K10"/>
    <mergeCell ref="L10:M10"/>
    <mergeCell ref="N10:O10"/>
    <mergeCell ref="P11:Q11"/>
    <mergeCell ref="R8:S8"/>
    <mergeCell ref="F8:G8"/>
    <mergeCell ref="J15:K15"/>
    <mergeCell ref="L15:M15"/>
    <mergeCell ref="N15:O15"/>
    <mergeCell ref="P15:Q15"/>
    <mergeCell ref="R15:S15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P17:Q17"/>
    <mergeCell ref="R17:S17"/>
    <mergeCell ref="D17:E17"/>
    <mergeCell ref="F17:G17"/>
    <mergeCell ref="H17:I17"/>
    <mergeCell ref="J17:K17"/>
    <mergeCell ref="L17:M17"/>
    <mergeCell ref="N17:O17"/>
    <mergeCell ref="B49:C49"/>
    <mergeCell ref="D49:E49"/>
    <mergeCell ref="F49:G49"/>
    <mergeCell ref="H49:I49"/>
    <mergeCell ref="J49:K49"/>
    <mergeCell ref="L49:M49"/>
    <mergeCell ref="N49:O49"/>
    <mergeCell ref="B27:C27"/>
    <mergeCell ref="B45:C45"/>
    <mergeCell ref="B46:C46"/>
    <mergeCell ref="B48:C48"/>
    <mergeCell ref="B47:C47"/>
    <mergeCell ref="D40:E40"/>
    <mergeCell ref="F40:G40"/>
    <mergeCell ref="H40:I40"/>
    <mergeCell ref="J40:K40"/>
    <mergeCell ref="L40:M40"/>
    <mergeCell ref="L45:M45"/>
    <mergeCell ref="N45:O45"/>
    <mergeCell ref="J47:K47"/>
    <mergeCell ref="L47:M47"/>
    <mergeCell ref="N47:O47"/>
    <mergeCell ref="L28:M28"/>
    <mergeCell ref="N28:O28"/>
    <mergeCell ref="D16:E16"/>
    <mergeCell ref="F16:G16"/>
    <mergeCell ref="H16:I16"/>
    <mergeCell ref="J16:K16"/>
    <mergeCell ref="L16:M16"/>
    <mergeCell ref="N16:O16"/>
    <mergeCell ref="P16:Q16"/>
    <mergeCell ref="R16:S16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D23:E23"/>
    <mergeCell ref="D26:E26"/>
    <mergeCell ref="F26:G26"/>
    <mergeCell ref="L29:M29"/>
    <mergeCell ref="N29:O29"/>
    <mergeCell ref="P29:Q29"/>
    <mergeCell ref="R29:S29"/>
    <mergeCell ref="P53:S53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</mergeCells>
  <phoneticPr fontId="2"/>
  <pageMargins left="0.51181102362204722" right="0.51181102362204722" top="0.55118110236220474" bottom="0.55118110236220474" header="0.31496062992125984" footer="0.31496062992125984"/>
  <pageSetup paperSize="9" firstPageNumber="37" orientation="portrait" useFirstPageNumber="1" r:id="rId1"/>
  <headerFooter>
    <oddFooter>&amp;C&amp;"HGPｺﾞｼｯｸM,ﾒﾃﾞｨｳﾑ"&amp;10
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H54"/>
  <sheetViews>
    <sheetView zoomScaleNormal="100" zoomScaleSheetLayoutView="100" workbookViewId="0">
      <selection activeCell="D9" sqref="D9"/>
    </sheetView>
  </sheetViews>
  <sheetFormatPr defaultRowHeight="13.5"/>
  <cols>
    <col min="1" max="1" width="2" customWidth="1"/>
    <col min="2" max="2" width="0.25" customWidth="1"/>
    <col min="3" max="3" width="12.375" customWidth="1"/>
    <col min="4" max="4" width="5" customWidth="1"/>
    <col min="5" max="18" width="4.875" customWidth="1"/>
    <col min="19" max="24" width="3.625" customWidth="1"/>
  </cols>
  <sheetData>
    <row r="1" spans="1:24" ht="15.75" customHeight="1">
      <c r="A1" s="75"/>
      <c r="B1" s="156"/>
      <c r="C1" s="156"/>
      <c r="D1" s="159"/>
      <c r="E1" s="159"/>
      <c r="F1" s="159"/>
      <c r="G1" s="159"/>
      <c r="H1" s="159"/>
      <c r="I1" s="159"/>
      <c r="J1" s="157"/>
      <c r="K1" s="157"/>
      <c r="L1" s="157"/>
      <c r="M1" s="157"/>
      <c r="N1" s="154"/>
      <c r="O1" s="154"/>
      <c r="P1" s="154"/>
      <c r="Q1" s="154"/>
      <c r="R1" s="154"/>
      <c r="S1" s="154"/>
      <c r="T1" s="154"/>
      <c r="U1" s="161"/>
      <c r="V1" s="161"/>
      <c r="W1" s="161"/>
      <c r="X1" s="161"/>
    </row>
    <row r="2" spans="1:24" ht="15.75" customHeight="1">
      <c r="B2" s="153"/>
      <c r="C2" s="297" t="s">
        <v>708</v>
      </c>
      <c r="D2" s="162"/>
      <c r="E2" s="162"/>
      <c r="F2" s="162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24" ht="15.75" customHeight="1" thickBot="1">
      <c r="B3" s="153"/>
      <c r="C3" s="2345" t="s">
        <v>625</v>
      </c>
      <c r="D3" s="2345"/>
      <c r="E3" s="162"/>
      <c r="F3" s="162"/>
      <c r="G3" s="163"/>
      <c r="H3" s="163"/>
      <c r="I3" s="2346"/>
      <c r="J3" s="2346"/>
      <c r="K3" s="2346"/>
      <c r="L3" s="2346"/>
      <c r="M3" s="2344" t="s">
        <v>771</v>
      </c>
      <c r="N3" s="2344"/>
      <c r="O3" s="2344"/>
    </row>
    <row r="4" spans="1:24" s="250" customFormat="1" ht="15.75" customHeight="1" thickTop="1">
      <c r="B4" s="1172" t="s">
        <v>594</v>
      </c>
      <c r="C4" s="1172"/>
      <c r="D4" s="2347" t="s">
        <v>572</v>
      </c>
      <c r="E4" s="2310"/>
      <c r="F4" s="2335"/>
      <c r="G4" s="2335" t="s">
        <v>772</v>
      </c>
      <c r="H4" s="2336"/>
      <c r="I4" s="2343"/>
      <c r="J4" s="2335" t="s">
        <v>616</v>
      </c>
      <c r="K4" s="2336"/>
      <c r="L4" s="2343"/>
      <c r="M4" s="2342" t="s">
        <v>617</v>
      </c>
      <c r="N4" s="2342"/>
      <c r="O4" s="2342"/>
      <c r="P4" s="475"/>
      <c r="Q4" s="147"/>
      <c r="R4" s="147"/>
    </row>
    <row r="5" spans="1:24" s="250" customFormat="1" ht="15.75" customHeight="1">
      <c r="B5" s="1524"/>
      <c r="C5" s="1524"/>
      <c r="D5" s="562" t="s">
        <v>618</v>
      </c>
      <c r="E5" s="563" t="s">
        <v>599</v>
      </c>
      <c r="F5" s="564" t="s">
        <v>600</v>
      </c>
      <c r="G5" s="564" t="s">
        <v>618</v>
      </c>
      <c r="H5" s="565" t="s">
        <v>599</v>
      </c>
      <c r="I5" s="566" t="s">
        <v>600</v>
      </c>
      <c r="J5" s="564" t="s">
        <v>618</v>
      </c>
      <c r="K5" s="565" t="s">
        <v>599</v>
      </c>
      <c r="L5" s="566" t="s">
        <v>600</v>
      </c>
      <c r="M5" s="567" t="s">
        <v>618</v>
      </c>
      <c r="N5" s="565" t="s">
        <v>599</v>
      </c>
      <c r="O5" s="565" t="s">
        <v>600</v>
      </c>
      <c r="P5" s="147"/>
      <c r="Q5" s="147"/>
      <c r="R5" s="147"/>
    </row>
    <row r="6" spans="1:24" s="75" customFormat="1" ht="15.75" customHeight="1">
      <c r="B6" s="513"/>
      <c r="C6" s="555"/>
      <c r="D6" s="568" t="s">
        <v>555</v>
      </c>
      <c r="E6" s="569" t="s">
        <v>555</v>
      </c>
      <c r="F6" s="569" t="s">
        <v>555</v>
      </c>
      <c r="G6" s="570" t="s">
        <v>555</v>
      </c>
      <c r="H6" s="569" t="s">
        <v>555</v>
      </c>
      <c r="I6" s="571" t="s">
        <v>555</v>
      </c>
      <c r="J6" s="570" t="s">
        <v>555</v>
      </c>
      <c r="K6" s="569" t="s">
        <v>555</v>
      </c>
      <c r="L6" s="571" t="s">
        <v>555</v>
      </c>
      <c r="M6" s="569" t="s">
        <v>555</v>
      </c>
      <c r="N6" s="569" t="s">
        <v>555</v>
      </c>
      <c r="O6" s="569" t="s">
        <v>555</v>
      </c>
      <c r="P6" s="152"/>
      <c r="Q6" s="152"/>
      <c r="R6" s="152"/>
    </row>
    <row r="7" spans="1:24" s="155" customFormat="1" ht="15.75" customHeight="1">
      <c r="B7" s="536"/>
      <c r="C7" s="955" t="s">
        <v>812</v>
      </c>
      <c r="D7" s="956">
        <f>E7+F7</f>
        <v>221</v>
      </c>
      <c r="E7" s="957">
        <f>H7+K7+N7</f>
        <v>105</v>
      </c>
      <c r="F7" s="957">
        <f>I7+L7+O7</f>
        <v>116</v>
      </c>
      <c r="G7" s="958">
        <f>H7+I7</f>
        <v>73</v>
      </c>
      <c r="H7" s="959">
        <v>34</v>
      </c>
      <c r="I7" s="960">
        <v>39</v>
      </c>
      <c r="J7" s="958">
        <f>K7+L7</f>
        <v>73</v>
      </c>
      <c r="K7" s="959">
        <v>32</v>
      </c>
      <c r="L7" s="960">
        <v>41</v>
      </c>
      <c r="M7" s="959">
        <f>N7+O7</f>
        <v>75</v>
      </c>
      <c r="N7" s="959">
        <v>39</v>
      </c>
      <c r="O7" s="959">
        <v>36</v>
      </c>
      <c r="P7" s="139"/>
      <c r="Q7" s="139"/>
      <c r="R7" s="139"/>
    </row>
    <row r="8" spans="1:24" s="155" customFormat="1" ht="15.75" customHeight="1">
      <c r="B8" s="536"/>
      <c r="C8" s="517"/>
      <c r="D8" s="572"/>
      <c r="E8" s="573"/>
      <c r="F8" s="573"/>
      <c r="G8" s="574"/>
      <c r="H8" s="575"/>
      <c r="I8" s="576"/>
      <c r="J8" s="574"/>
      <c r="K8" s="575"/>
      <c r="L8" s="576"/>
      <c r="M8" s="575"/>
      <c r="N8" s="575"/>
      <c r="O8" s="575"/>
      <c r="P8" s="139"/>
      <c r="Q8" s="139"/>
      <c r="R8" s="139"/>
    </row>
    <row r="9" spans="1:24" s="155" customFormat="1" ht="15.75" customHeight="1">
      <c r="B9" s="536"/>
      <c r="C9" s="517" t="s">
        <v>608</v>
      </c>
      <c r="D9" s="572">
        <f>E9+F9</f>
        <v>178</v>
      </c>
      <c r="E9" s="573">
        <f>+K9+N9</f>
        <v>89</v>
      </c>
      <c r="F9" s="573">
        <f>+L9+O9</f>
        <v>89</v>
      </c>
      <c r="G9" s="577" t="s">
        <v>342</v>
      </c>
      <c r="H9" s="578" t="s">
        <v>342</v>
      </c>
      <c r="I9" s="579" t="s">
        <v>342</v>
      </c>
      <c r="J9" s="574">
        <v>85</v>
      </c>
      <c r="K9" s="575">
        <v>40</v>
      </c>
      <c r="L9" s="576">
        <v>45</v>
      </c>
      <c r="M9" s="575">
        <v>93</v>
      </c>
      <c r="N9" s="575">
        <v>49</v>
      </c>
      <c r="O9" s="575">
        <v>44</v>
      </c>
      <c r="P9" s="139"/>
      <c r="Q9" s="139"/>
      <c r="R9" s="139"/>
    </row>
    <row r="10" spans="1:24" s="155" customFormat="1" ht="15.75" customHeight="1">
      <c r="B10" s="680"/>
      <c r="C10" s="517" t="s">
        <v>643</v>
      </c>
      <c r="D10" s="572">
        <f>E10+F10</f>
        <v>172</v>
      </c>
      <c r="E10" s="573">
        <f t="shared" ref="E10:E11" si="0">+K10+N10</f>
        <v>91</v>
      </c>
      <c r="F10" s="573">
        <f t="shared" ref="F10:F11" si="1">+L10+O10</f>
        <v>81</v>
      </c>
      <c r="G10" s="577" t="s">
        <v>342</v>
      </c>
      <c r="H10" s="578" t="s">
        <v>342</v>
      </c>
      <c r="I10" s="579" t="s">
        <v>342</v>
      </c>
      <c r="J10" s="574">
        <v>83</v>
      </c>
      <c r="K10" s="575">
        <v>48</v>
      </c>
      <c r="L10" s="576">
        <v>35</v>
      </c>
      <c r="M10" s="575">
        <v>89</v>
      </c>
      <c r="N10" s="575">
        <v>43</v>
      </c>
      <c r="O10" s="575">
        <v>46</v>
      </c>
      <c r="P10" s="139"/>
      <c r="Q10" s="139"/>
      <c r="R10" s="139"/>
    </row>
    <row r="11" spans="1:24" s="155" customFormat="1" ht="15.75" customHeight="1">
      <c r="B11" s="680"/>
      <c r="C11" s="517" t="s">
        <v>758</v>
      </c>
      <c r="D11" s="572">
        <f>E11+F11</f>
        <v>185</v>
      </c>
      <c r="E11" s="573">
        <f t="shared" si="0"/>
        <v>98</v>
      </c>
      <c r="F11" s="573">
        <f t="shared" si="1"/>
        <v>87</v>
      </c>
      <c r="G11" s="577" t="s">
        <v>342</v>
      </c>
      <c r="H11" s="675" t="s">
        <v>342</v>
      </c>
      <c r="I11" s="675" t="s">
        <v>342</v>
      </c>
      <c r="J11" s="574">
        <f>K11+L11</f>
        <v>103</v>
      </c>
      <c r="K11" s="575">
        <v>50</v>
      </c>
      <c r="L11" s="576">
        <v>53</v>
      </c>
      <c r="M11" s="575">
        <f>N11+O11</f>
        <v>82</v>
      </c>
      <c r="N11" s="575">
        <v>48</v>
      </c>
      <c r="O11" s="575">
        <v>34</v>
      </c>
      <c r="P11" s="139"/>
      <c r="Q11" s="139"/>
      <c r="R11" s="139"/>
    </row>
    <row r="12" spans="1:24" s="155" customFormat="1" ht="15.75" customHeight="1">
      <c r="B12" s="680"/>
      <c r="C12" s="696" t="s">
        <v>770</v>
      </c>
      <c r="D12" s="688">
        <f>E12+F12</f>
        <v>255</v>
      </c>
      <c r="E12" s="695">
        <f>+H12+K12+N12</f>
        <v>123</v>
      </c>
      <c r="F12" s="695">
        <f>+I12+L12+O12</f>
        <v>132</v>
      </c>
      <c r="G12" s="689">
        <f>H12+I12</f>
        <v>71</v>
      </c>
      <c r="H12" s="697">
        <v>33</v>
      </c>
      <c r="I12" s="690">
        <v>38</v>
      </c>
      <c r="J12" s="689">
        <f>K12+L12</f>
        <v>78</v>
      </c>
      <c r="K12" s="697">
        <v>39</v>
      </c>
      <c r="L12" s="690">
        <v>39</v>
      </c>
      <c r="M12" s="697">
        <f>N12+O12</f>
        <v>106</v>
      </c>
      <c r="N12" s="697">
        <v>51</v>
      </c>
      <c r="O12" s="697">
        <v>55</v>
      </c>
      <c r="P12" s="139"/>
      <c r="Q12" s="139"/>
      <c r="R12" s="139"/>
    </row>
    <row r="13" spans="1:24" s="155" customFormat="1" ht="15.75" customHeight="1">
      <c r="B13" s="680"/>
      <c r="C13" s="712" t="s">
        <v>776</v>
      </c>
      <c r="D13" s="709">
        <f>E13+F13</f>
        <v>218</v>
      </c>
      <c r="E13" s="713">
        <f>+H13+K13+N13</f>
        <v>103</v>
      </c>
      <c r="F13" s="713">
        <f>+I13+L13+O13</f>
        <v>115</v>
      </c>
      <c r="G13" s="714">
        <f>H13+I13</f>
        <v>66</v>
      </c>
      <c r="H13" s="715">
        <v>28</v>
      </c>
      <c r="I13" s="717">
        <v>38</v>
      </c>
      <c r="J13" s="714">
        <f>K13+L13</f>
        <v>71</v>
      </c>
      <c r="K13" s="715">
        <v>34</v>
      </c>
      <c r="L13" s="717">
        <v>37</v>
      </c>
      <c r="M13" s="715">
        <f>N13+O13</f>
        <v>81</v>
      </c>
      <c r="N13" s="715">
        <v>41</v>
      </c>
      <c r="O13" s="715">
        <v>40</v>
      </c>
      <c r="P13" s="139"/>
      <c r="Q13" s="139"/>
      <c r="R13" s="139"/>
    </row>
    <row r="14" spans="1:24" s="155" customFormat="1" ht="15.75" customHeight="1" thickBot="1">
      <c r="B14" s="536"/>
      <c r="C14" s="722"/>
      <c r="D14" s="710"/>
      <c r="E14" s="711"/>
      <c r="F14" s="711"/>
      <c r="G14" s="719"/>
      <c r="H14" s="718"/>
      <c r="I14" s="721"/>
      <c r="J14" s="719"/>
      <c r="K14" s="718"/>
      <c r="L14" s="721"/>
      <c r="M14" s="718"/>
      <c r="N14" s="718"/>
      <c r="O14" s="718"/>
      <c r="P14" s="139"/>
      <c r="Q14" s="139"/>
      <c r="R14" s="139"/>
    </row>
    <row r="15" spans="1:24" s="155" customFormat="1" ht="15.75" customHeight="1" thickTop="1">
      <c r="B15" s="536"/>
      <c r="C15" s="2357" t="s">
        <v>1039</v>
      </c>
      <c r="D15" s="2357"/>
      <c r="E15" s="2357"/>
      <c r="F15" s="2357"/>
      <c r="G15" s="2357"/>
      <c r="H15" s="2357"/>
      <c r="I15" s="2357"/>
      <c r="J15" s="2357"/>
      <c r="K15" s="2357"/>
      <c r="L15" s="2357"/>
      <c r="M15" s="2357"/>
      <c r="N15" s="2357"/>
      <c r="O15" s="2357"/>
      <c r="P15" s="139"/>
      <c r="Q15" s="139"/>
      <c r="R15" s="139"/>
    </row>
    <row r="16" spans="1:24" ht="15.75" customHeight="1">
      <c r="B16" s="156"/>
      <c r="C16" s="156"/>
      <c r="D16" s="164"/>
      <c r="E16" s="164"/>
      <c r="F16" s="164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</row>
    <row r="17" spans="2:24" ht="15.75" customHeight="1" thickBot="1">
      <c r="B17" s="153"/>
      <c r="C17" s="2345" t="s">
        <v>626</v>
      </c>
      <c r="D17" s="2345"/>
      <c r="E17" s="162"/>
      <c r="F17" s="162"/>
      <c r="G17" s="163"/>
      <c r="H17" s="163"/>
      <c r="I17" s="163"/>
      <c r="J17" s="163"/>
      <c r="K17" s="163"/>
      <c r="L17" s="163"/>
      <c r="M17" s="2344" t="s">
        <v>771</v>
      </c>
      <c r="N17" s="2344"/>
      <c r="O17" s="2344"/>
      <c r="P17" s="163"/>
      <c r="Q17" s="163"/>
      <c r="R17" s="163"/>
      <c r="S17" s="163"/>
      <c r="T17" s="163"/>
      <c r="U17" s="165"/>
      <c r="V17" s="165"/>
      <c r="W17" s="165"/>
      <c r="X17" s="165"/>
    </row>
    <row r="18" spans="2:24" s="251" customFormat="1" ht="15.75" customHeight="1" thickTop="1">
      <c r="B18" s="1388" t="s">
        <v>594</v>
      </c>
      <c r="C18" s="1197"/>
      <c r="D18" s="2358" t="s">
        <v>572</v>
      </c>
      <c r="E18" s="2358"/>
      <c r="F18" s="2332"/>
      <c r="G18" s="2350" t="s">
        <v>619</v>
      </c>
      <c r="H18" s="2351"/>
      <c r="I18" s="2352"/>
      <c r="J18" s="2353" t="s">
        <v>620</v>
      </c>
      <c r="K18" s="2351"/>
      <c r="L18" s="2354"/>
      <c r="M18" s="2350" t="s">
        <v>621</v>
      </c>
      <c r="N18" s="2351"/>
      <c r="O18" s="2354"/>
      <c r="P18" s="252"/>
    </row>
    <row r="19" spans="2:24" s="251" customFormat="1" ht="15.75" customHeight="1">
      <c r="B19" s="1389"/>
      <c r="C19" s="1180"/>
      <c r="D19" s="562" t="s">
        <v>618</v>
      </c>
      <c r="E19" s="563" t="s">
        <v>599</v>
      </c>
      <c r="F19" s="564" t="s">
        <v>600</v>
      </c>
      <c r="G19" s="566" t="s">
        <v>618</v>
      </c>
      <c r="H19" s="566" t="s">
        <v>599</v>
      </c>
      <c r="I19" s="566" t="s">
        <v>600</v>
      </c>
      <c r="J19" s="581" t="s">
        <v>618</v>
      </c>
      <c r="K19" s="566" t="s">
        <v>599</v>
      </c>
      <c r="L19" s="565" t="s">
        <v>600</v>
      </c>
      <c r="M19" s="566" t="s">
        <v>618</v>
      </c>
      <c r="N19" s="566" t="s">
        <v>599</v>
      </c>
      <c r="O19" s="565" t="s">
        <v>600</v>
      </c>
      <c r="P19" s="252"/>
    </row>
    <row r="20" spans="2:24" s="75" customFormat="1" ht="15.75" customHeight="1">
      <c r="B20" s="513"/>
      <c r="C20" s="555"/>
      <c r="D20" s="582" t="s">
        <v>555</v>
      </c>
      <c r="E20" s="583" t="s">
        <v>555</v>
      </c>
      <c r="F20" s="583" t="s">
        <v>555</v>
      </c>
      <c r="G20" s="584" t="s">
        <v>555</v>
      </c>
      <c r="H20" s="583" t="s">
        <v>555</v>
      </c>
      <c r="I20" s="585" t="s">
        <v>555</v>
      </c>
      <c r="J20" s="583" t="s">
        <v>555</v>
      </c>
      <c r="K20" s="583" t="s">
        <v>555</v>
      </c>
      <c r="L20" s="583" t="s">
        <v>555</v>
      </c>
      <c r="M20" s="584" t="s">
        <v>555</v>
      </c>
      <c r="N20" s="583" t="s">
        <v>555</v>
      </c>
      <c r="O20" s="583" t="s">
        <v>555</v>
      </c>
      <c r="P20" s="74"/>
    </row>
    <row r="21" spans="2:24" s="155" customFormat="1" ht="15.75" customHeight="1">
      <c r="B21" s="536"/>
      <c r="C21" s="955" t="s">
        <v>812</v>
      </c>
      <c r="D21" s="961">
        <f>E21+F21</f>
        <v>1156</v>
      </c>
      <c r="E21" s="962">
        <f>+H21+K21+N21+E33+H33+K33</f>
        <v>582</v>
      </c>
      <c r="F21" s="962">
        <f>+I21+L21+O21+F33+I33+L33</f>
        <v>574</v>
      </c>
      <c r="G21" s="963">
        <f>H21+I21</f>
        <v>189</v>
      </c>
      <c r="H21" s="964">
        <v>90</v>
      </c>
      <c r="I21" s="965">
        <v>99</v>
      </c>
      <c r="J21" s="964">
        <f>K21+L21</f>
        <v>206</v>
      </c>
      <c r="K21" s="964">
        <v>107</v>
      </c>
      <c r="L21" s="964">
        <v>99</v>
      </c>
      <c r="M21" s="963">
        <f>N21+O21</f>
        <v>189</v>
      </c>
      <c r="N21" s="964">
        <v>106</v>
      </c>
      <c r="O21" s="964">
        <v>83</v>
      </c>
      <c r="P21" s="189"/>
      <c r="Q21" s="139"/>
    </row>
    <row r="22" spans="2:24" s="185" customFormat="1" ht="15.75" customHeight="1">
      <c r="B22" s="518"/>
      <c r="C22" s="557"/>
      <c r="D22" s="586"/>
      <c r="E22" s="587"/>
      <c r="F22" s="587"/>
      <c r="G22" s="588"/>
      <c r="H22" s="587"/>
      <c r="I22" s="589"/>
      <c r="J22" s="587"/>
      <c r="K22" s="587"/>
      <c r="L22" s="587"/>
      <c r="M22" s="588"/>
      <c r="N22" s="587"/>
      <c r="O22" s="587"/>
      <c r="P22" s="190"/>
      <c r="Q22" s="152"/>
    </row>
    <row r="23" spans="2:24" s="155" customFormat="1" ht="15.75" customHeight="1">
      <c r="B23" s="536"/>
      <c r="C23" s="517" t="s">
        <v>608</v>
      </c>
      <c r="D23" s="572">
        <v>1067</v>
      </c>
      <c r="E23" s="580">
        <f>+H23+K23+N23+E35+H35+K35</f>
        <v>528</v>
      </c>
      <c r="F23" s="580">
        <f>+I23+L23+O23+F35+I35+L35</f>
        <v>539</v>
      </c>
      <c r="G23" s="577">
        <v>178</v>
      </c>
      <c r="H23" s="578">
        <v>84</v>
      </c>
      <c r="I23" s="579">
        <v>94</v>
      </c>
      <c r="J23" s="578">
        <v>171</v>
      </c>
      <c r="K23" s="578">
        <v>90</v>
      </c>
      <c r="L23" s="578">
        <v>81</v>
      </c>
      <c r="M23" s="577">
        <v>176</v>
      </c>
      <c r="N23" s="578">
        <v>97</v>
      </c>
      <c r="O23" s="578">
        <v>79</v>
      </c>
      <c r="P23" s="189"/>
      <c r="Q23" s="139"/>
    </row>
    <row r="24" spans="2:24" s="155" customFormat="1" ht="15.75" customHeight="1">
      <c r="B24" s="536"/>
      <c r="C24" s="517" t="s">
        <v>643</v>
      </c>
      <c r="D24" s="572">
        <v>1086</v>
      </c>
      <c r="E24" s="1013">
        <f t="shared" ref="E24:F27" si="2">+H24+K24+N24+E36+H36+K36</f>
        <v>559</v>
      </c>
      <c r="F24" s="580">
        <f t="shared" si="2"/>
        <v>527</v>
      </c>
      <c r="G24" s="577">
        <v>192</v>
      </c>
      <c r="H24" s="578">
        <v>102</v>
      </c>
      <c r="I24" s="579">
        <v>90</v>
      </c>
      <c r="J24" s="578">
        <v>180</v>
      </c>
      <c r="K24" s="578">
        <v>84</v>
      </c>
      <c r="L24" s="578">
        <v>96</v>
      </c>
      <c r="M24" s="577">
        <v>173</v>
      </c>
      <c r="N24" s="578">
        <v>90</v>
      </c>
      <c r="O24" s="578">
        <v>83</v>
      </c>
      <c r="P24" s="189"/>
      <c r="Q24" s="139"/>
    </row>
    <row r="25" spans="2:24" ht="15.75" customHeight="1">
      <c r="B25" s="681"/>
      <c r="C25" s="517" t="s">
        <v>758</v>
      </c>
      <c r="D25" s="590">
        <f>E25+F25</f>
        <v>1089</v>
      </c>
      <c r="E25" s="1013">
        <f t="shared" si="2"/>
        <v>553</v>
      </c>
      <c r="F25" s="580">
        <f t="shared" si="2"/>
        <v>536</v>
      </c>
      <c r="G25" s="577">
        <f>H25+I25</f>
        <v>183</v>
      </c>
      <c r="H25" s="578">
        <v>88</v>
      </c>
      <c r="I25" s="579">
        <v>95</v>
      </c>
      <c r="J25" s="578">
        <f>K25+L25</f>
        <v>194</v>
      </c>
      <c r="K25" s="578">
        <v>102</v>
      </c>
      <c r="L25" s="578">
        <v>92</v>
      </c>
      <c r="M25" s="577">
        <f>N25+O25</f>
        <v>179</v>
      </c>
      <c r="N25" s="578">
        <v>83</v>
      </c>
      <c r="O25" s="578">
        <v>96</v>
      </c>
      <c r="P25" s="207"/>
      <c r="Q25" s="117"/>
    </row>
    <row r="26" spans="2:24" ht="15.75" customHeight="1">
      <c r="B26" s="681"/>
      <c r="C26" s="696" t="s">
        <v>770</v>
      </c>
      <c r="D26" s="687">
        <f>E26+F26</f>
        <v>1106</v>
      </c>
      <c r="E26" s="1013">
        <f t="shared" si="2"/>
        <v>570</v>
      </c>
      <c r="F26" s="686">
        <f t="shared" si="2"/>
        <v>536</v>
      </c>
      <c r="G26" s="577">
        <f>H26+I26</f>
        <v>187</v>
      </c>
      <c r="H26" s="675">
        <v>105</v>
      </c>
      <c r="I26" s="579">
        <v>82</v>
      </c>
      <c r="J26" s="675">
        <f>K26+L26</f>
        <v>183</v>
      </c>
      <c r="K26" s="675">
        <v>88</v>
      </c>
      <c r="L26" s="675">
        <v>95</v>
      </c>
      <c r="M26" s="577">
        <f>N26+O26</f>
        <v>196</v>
      </c>
      <c r="N26" s="675">
        <v>103</v>
      </c>
      <c r="O26" s="675">
        <v>93</v>
      </c>
      <c r="P26" s="207"/>
      <c r="Q26" s="117"/>
    </row>
    <row r="27" spans="2:24" ht="15.75" customHeight="1">
      <c r="B27" s="681"/>
      <c r="C27" s="712" t="s">
        <v>776</v>
      </c>
      <c r="D27" s="707">
        <f>E27+F27</f>
        <v>1138</v>
      </c>
      <c r="E27" s="1013">
        <f t="shared" si="2"/>
        <v>584</v>
      </c>
      <c r="F27" s="706">
        <f t="shared" si="2"/>
        <v>554</v>
      </c>
      <c r="G27" s="577">
        <f>H27+I27</f>
        <v>203</v>
      </c>
      <c r="H27" s="716">
        <v>105</v>
      </c>
      <c r="I27" s="579">
        <v>98</v>
      </c>
      <c r="J27" s="716">
        <f>K27+L27</f>
        <v>188</v>
      </c>
      <c r="K27" s="716">
        <v>105</v>
      </c>
      <c r="L27" s="716">
        <v>83</v>
      </c>
      <c r="M27" s="577">
        <f>N27+O27</f>
        <v>187</v>
      </c>
      <c r="N27" s="716">
        <v>92</v>
      </c>
      <c r="O27" s="716">
        <v>95</v>
      </c>
      <c r="P27" s="207"/>
      <c r="Q27" s="117"/>
    </row>
    <row r="28" spans="2:24" s="155" customFormat="1" ht="15.75" customHeight="1" thickBot="1">
      <c r="B28" s="536"/>
      <c r="C28" s="722"/>
      <c r="D28" s="591"/>
      <c r="E28" s="592"/>
      <c r="F28" s="592"/>
      <c r="G28" s="593"/>
      <c r="H28" s="720"/>
      <c r="I28" s="594"/>
      <c r="J28" s="720"/>
      <c r="K28" s="720"/>
      <c r="L28" s="720"/>
      <c r="M28" s="593"/>
      <c r="N28" s="720"/>
      <c r="O28" s="720"/>
      <c r="P28" s="189"/>
      <c r="Q28" s="139"/>
    </row>
    <row r="29" spans="2:24" ht="9.75" customHeight="1" thickTop="1" thickBot="1">
      <c r="B29" s="552"/>
      <c r="C29" s="552"/>
      <c r="D29" s="595"/>
      <c r="E29" s="595"/>
      <c r="F29" s="595"/>
      <c r="G29" s="596"/>
      <c r="H29" s="596"/>
      <c r="I29" s="596"/>
      <c r="J29" s="596"/>
      <c r="K29" s="596"/>
      <c r="L29" s="596"/>
      <c r="M29" s="596"/>
      <c r="N29" s="596"/>
      <c r="O29" s="596"/>
      <c r="P29" s="165"/>
      <c r="Q29" s="165"/>
      <c r="R29" s="165"/>
      <c r="S29" s="165"/>
      <c r="T29" s="165"/>
      <c r="U29" s="165"/>
      <c r="V29" s="165"/>
      <c r="W29" s="165"/>
      <c r="X29" s="165"/>
    </row>
    <row r="30" spans="2:24" s="251" customFormat="1" ht="15.75" customHeight="1" thickTop="1">
      <c r="B30" s="552"/>
      <c r="C30" s="2348" t="s">
        <v>991</v>
      </c>
      <c r="D30" s="2354" t="s">
        <v>622</v>
      </c>
      <c r="E30" s="2342"/>
      <c r="F30" s="2342"/>
      <c r="G30" s="2314" t="s">
        <v>623</v>
      </c>
      <c r="H30" s="2342"/>
      <c r="I30" s="2356"/>
      <c r="J30" s="2353" t="s">
        <v>624</v>
      </c>
      <c r="K30" s="2351"/>
      <c r="L30" s="2354"/>
      <c r="M30"/>
      <c r="N30"/>
      <c r="O30"/>
      <c r="P30" s="165"/>
      <c r="Q30" s="165"/>
      <c r="R30" s="165"/>
      <c r="S30" s="165"/>
      <c r="T30" s="165"/>
      <c r="U30" s="165"/>
      <c r="V30" s="165"/>
      <c r="W30" s="165"/>
      <c r="X30" s="165"/>
    </row>
    <row r="31" spans="2:24" s="251" customFormat="1" ht="15.75" customHeight="1">
      <c r="B31" s="552"/>
      <c r="C31" s="2349"/>
      <c r="D31" s="597" t="s">
        <v>618</v>
      </c>
      <c r="E31" s="566" t="s">
        <v>599</v>
      </c>
      <c r="F31" s="565" t="s">
        <v>600</v>
      </c>
      <c r="G31" s="566" t="s">
        <v>618</v>
      </c>
      <c r="H31" s="566" t="s">
        <v>599</v>
      </c>
      <c r="I31" s="566" t="s">
        <v>600</v>
      </c>
      <c r="J31" s="581" t="s">
        <v>618</v>
      </c>
      <c r="K31" s="566" t="s">
        <v>599</v>
      </c>
      <c r="L31" s="565" t="s">
        <v>600</v>
      </c>
      <c r="M31"/>
      <c r="N31"/>
      <c r="O31"/>
      <c r="P31" s="165"/>
      <c r="Q31" s="165"/>
      <c r="R31" s="165"/>
      <c r="S31" s="165"/>
      <c r="T31" s="165"/>
    </row>
    <row r="32" spans="2:24" ht="15.75" customHeight="1">
      <c r="B32" s="552"/>
      <c r="C32" s="555"/>
      <c r="D32" s="582" t="s">
        <v>555</v>
      </c>
      <c r="E32" s="583" t="s">
        <v>555</v>
      </c>
      <c r="F32" s="583" t="s">
        <v>555</v>
      </c>
      <c r="G32" s="584" t="s">
        <v>555</v>
      </c>
      <c r="H32" s="583" t="s">
        <v>555</v>
      </c>
      <c r="I32" s="585" t="s">
        <v>555</v>
      </c>
      <c r="J32" s="583" t="s">
        <v>555</v>
      </c>
      <c r="K32" s="583" t="s">
        <v>555</v>
      </c>
      <c r="L32" s="583" t="s">
        <v>555</v>
      </c>
      <c r="P32" s="165"/>
      <c r="Q32" s="165"/>
      <c r="R32" s="165"/>
      <c r="S32" s="165"/>
      <c r="T32" s="165"/>
    </row>
    <row r="33" spans="2:34" s="155" customFormat="1" ht="15.75" customHeight="1">
      <c r="B33" s="536"/>
      <c r="C33" s="955" t="s">
        <v>812</v>
      </c>
      <c r="D33" s="966">
        <f>E33+F33</f>
        <v>190</v>
      </c>
      <c r="E33" s="962">
        <v>91</v>
      </c>
      <c r="F33" s="962">
        <v>99</v>
      </c>
      <c r="G33" s="963">
        <f>H33+I33</f>
        <v>198</v>
      </c>
      <c r="H33" s="964">
        <v>103</v>
      </c>
      <c r="I33" s="965">
        <v>95</v>
      </c>
      <c r="J33" s="964">
        <f>K33+L33</f>
        <v>184</v>
      </c>
      <c r="K33" s="964">
        <v>85</v>
      </c>
      <c r="L33" s="964">
        <v>99</v>
      </c>
      <c r="M33" s="578"/>
      <c r="N33" s="578"/>
      <c r="O33" s="578"/>
      <c r="P33" s="189"/>
      <c r="Q33" s="189"/>
    </row>
    <row r="34" spans="2:34" s="185" customFormat="1" ht="15.75" customHeight="1">
      <c r="B34" s="518"/>
      <c r="C34" s="557"/>
      <c r="D34" s="586"/>
      <c r="E34" s="587"/>
      <c r="F34" s="587"/>
      <c r="G34" s="588"/>
      <c r="H34" s="587"/>
      <c r="I34" s="589"/>
      <c r="J34" s="587"/>
      <c r="K34" s="587"/>
      <c r="L34" s="587"/>
      <c r="M34" s="587"/>
      <c r="N34" s="587"/>
      <c r="O34" s="587"/>
      <c r="P34" s="190"/>
      <c r="Q34" s="210"/>
      <c r="R34" s="347"/>
      <c r="S34" s="347"/>
      <c r="T34" s="347"/>
      <c r="U34" s="347"/>
      <c r="V34" s="347"/>
    </row>
    <row r="35" spans="2:34" ht="15.75" customHeight="1">
      <c r="B35" s="552"/>
      <c r="C35" s="517" t="s">
        <v>608</v>
      </c>
      <c r="D35" s="598">
        <v>175</v>
      </c>
      <c r="E35" s="578">
        <v>92</v>
      </c>
      <c r="F35" s="578">
        <v>83</v>
      </c>
      <c r="G35" s="577">
        <v>184</v>
      </c>
      <c r="H35" s="578">
        <v>88</v>
      </c>
      <c r="I35" s="579">
        <v>96</v>
      </c>
      <c r="J35" s="578">
        <v>183</v>
      </c>
      <c r="K35" s="578">
        <v>77</v>
      </c>
      <c r="L35" s="578">
        <v>106</v>
      </c>
      <c r="P35" s="165"/>
      <c r="Q35" s="165"/>
      <c r="R35" s="165"/>
      <c r="S35" s="165"/>
      <c r="T35" s="165"/>
    </row>
    <row r="36" spans="2:34" ht="15.75" customHeight="1">
      <c r="B36" s="552"/>
      <c r="C36" s="517" t="s">
        <v>643</v>
      </c>
      <c r="D36" s="599">
        <v>180</v>
      </c>
      <c r="E36" s="575">
        <v>100</v>
      </c>
      <c r="F36" s="575">
        <v>80</v>
      </c>
      <c r="G36" s="574">
        <v>174</v>
      </c>
      <c r="H36" s="575">
        <v>93</v>
      </c>
      <c r="I36" s="576">
        <v>81</v>
      </c>
      <c r="J36" s="575">
        <v>187</v>
      </c>
      <c r="K36" s="575">
        <v>90</v>
      </c>
      <c r="L36" s="575">
        <v>97</v>
      </c>
      <c r="P36" s="165"/>
      <c r="Q36" s="165"/>
      <c r="R36" s="165"/>
      <c r="S36" s="165"/>
      <c r="T36" s="165"/>
    </row>
    <row r="37" spans="2:34" ht="15.75" customHeight="1">
      <c r="B37" s="552"/>
      <c r="C37" s="517" t="s">
        <v>758</v>
      </c>
      <c r="D37" s="598">
        <f>E37+F37</f>
        <v>177</v>
      </c>
      <c r="E37" s="580">
        <v>90</v>
      </c>
      <c r="F37" s="580">
        <v>87</v>
      </c>
      <c r="G37" s="577">
        <f>H37+I37</f>
        <v>180</v>
      </c>
      <c r="H37" s="578">
        <v>98</v>
      </c>
      <c r="I37" s="579">
        <v>82</v>
      </c>
      <c r="J37" s="578">
        <f>K37+L37</f>
        <v>176</v>
      </c>
      <c r="K37" s="578">
        <v>92</v>
      </c>
      <c r="L37" s="578">
        <v>84</v>
      </c>
      <c r="P37" s="165"/>
      <c r="Q37" s="165"/>
      <c r="R37" s="165"/>
      <c r="S37" s="165"/>
      <c r="T37" s="165"/>
    </row>
    <row r="38" spans="2:34" ht="15.75" customHeight="1">
      <c r="B38" s="552"/>
      <c r="C38" s="696" t="s">
        <v>770</v>
      </c>
      <c r="D38" s="598">
        <f>E38+F38</f>
        <v>181</v>
      </c>
      <c r="E38" s="686">
        <v>84</v>
      </c>
      <c r="F38" s="686">
        <v>97</v>
      </c>
      <c r="G38" s="577">
        <f>H38+I38</f>
        <v>179</v>
      </c>
      <c r="H38" s="675">
        <v>92</v>
      </c>
      <c r="I38" s="579">
        <v>87</v>
      </c>
      <c r="J38" s="675">
        <f>K38+L38</f>
        <v>180</v>
      </c>
      <c r="K38" s="675">
        <v>98</v>
      </c>
      <c r="L38" s="675">
        <v>82</v>
      </c>
      <c r="P38" s="165"/>
      <c r="Q38" s="165"/>
      <c r="R38" s="165"/>
      <c r="S38" s="165"/>
      <c r="T38" s="165"/>
    </row>
    <row r="39" spans="2:34" ht="15.75" customHeight="1">
      <c r="B39" s="552"/>
      <c r="C39" s="712" t="s">
        <v>776</v>
      </c>
      <c r="D39" s="598">
        <f>E39+F39</f>
        <v>199</v>
      </c>
      <c r="E39" s="706">
        <v>105</v>
      </c>
      <c r="F39" s="706">
        <v>94</v>
      </c>
      <c r="G39" s="577">
        <f>H39+I39</f>
        <v>184</v>
      </c>
      <c r="H39" s="716">
        <v>85</v>
      </c>
      <c r="I39" s="579">
        <v>99</v>
      </c>
      <c r="J39" s="716">
        <f>K39+L39</f>
        <v>177</v>
      </c>
      <c r="K39" s="716">
        <v>92</v>
      </c>
      <c r="L39" s="716">
        <v>85</v>
      </c>
      <c r="P39" s="165"/>
      <c r="Q39" s="165"/>
      <c r="R39" s="165"/>
      <c r="S39" s="165"/>
      <c r="T39" s="165"/>
    </row>
    <row r="40" spans="2:34" s="155" customFormat="1" ht="15.75" customHeight="1" thickBot="1">
      <c r="B40" s="536"/>
      <c r="C40" s="722"/>
      <c r="D40" s="600"/>
      <c r="E40" s="592"/>
      <c r="F40" s="592"/>
      <c r="G40" s="593"/>
      <c r="H40" s="720"/>
      <c r="I40" s="594"/>
      <c r="J40" s="720"/>
      <c r="K40" s="720"/>
      <c r="L40" s="720"/>
      <c r="M40" s="578"/>
      <c r="N40" s="578"/>
      <c r="O40" s="578"/>
      <c r="P40" s="189"/>
      <c r="Q40" s="189"/>
    </row>
    <row r="41" spans="2:34" ht="10.5" customHeight="1" thickTop="1">
      <c r="B41" s="158"/>
      <c r="C41" s="156"/>
      <c r="D41" s="164"/>
      <c r="E41" s="164"/>
      <c r="F41" s="164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</row>
    <row r="42" spans="2:34" ht="15.75" customHeight="1" thickBot="1">
      <c r="B42" s="153"/>
      <c r="C42" s="2345" t="s">
        <v>627</v>
      </c>
      <c r="D42" s="2345"/>
      <c r="E42" s="162"/>
      <c r="F42" s="162"/>
      <c r="G42" s="163"/>
      <c r="H42" s="163"/>
      <c r="I42" s="163"/>
      <c r="J42" s="163"/>
      <c r="K42" s="163"/>
      <c r="L42" s="163"/>
      <c r="M42" s="2344" t="s">
        <v>771</v>
      </c>
      <c r="N42" s="2344"/>
      <c r="O42" s="2344"/>
      <c r="P42" s="163"/>
      <c r="Q42" s="163"/>
      <c r="R42" s="163"/>
      <c r="S42" s="163"/>
      <c r="T42" s="163"/>
      <c r="U42" s="163"/>
      <c r="V42" s="163"/>
      <c r="W42" s="163"/>
      <c r="X42" s="163"/>
    </row>
    <row r="43" spans="2:34" s="251" customFormat="1" ht="15.75" customHeight="1" thickTop="1">
      <c r="B43" s="1388" t="s">
        <v>594</v>
      </c>
      <c r="C43" s="1197"/>
      <c r="D43" s="2347" t="s">
        <v>572</v>
      </c>
      <c r="E43" s="2310"/>
      <c r="F43" s="2335"/>
      <c r="G43" s="2350" t="s">
        <v>619</v>
      </c>
      <c r="H43" s="2351"/>
      <c r="I43" s="2352"/>
      <c r="J43" s="2353" t="s">
        <v>620</v>
      </c>
      <c r="K43" s="2351"/>
      <c r="L43" s="2354"/>
      <c r="M43" s="2350" t="s">
        <v>621</v>
      </c>
      <c r="N43" s="2351"/>
      <c r="O43" s="2355"/>
      <c r="P43" s="280"/>
      <c r="Q43" s="280"/>
      <c r="R43" s="280"/>
      <c r="S43" s="280"/>
      <c r="T43" s="280"/>
      <c r="U43" s="280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</row>
    <row r="44" spans="2:34" s="251" customFormat="1" ht="15.75" customHeight="1">
      <c r="B44" s="1389"/>
      <c r="C44" s="1180"/>
      <c r="D44" s="562" t="s">
        <v>618</v>
      </c>
      <c r="E44" s="563" t="s">
        <v>599</v>
      </c>
      <c r="F44" s="564" t="s">
        <v>600</v>
      </c>
      <c r="G44" s="566" t="s">
        <v>618</v>
      </c>
      <c r="H44" s="566" t="s">
        <v>599</v>
      </c>
      <c r="I44" s="566" t="s">
        <v>600</v>
      </c>
      <c r="J44" s="581" t="s">
        <v>618</v>
      </c>
      <c r="K44" s="566" t="s">
        <v>599</v>
      </c>
      <c r="L44" s="565" t="s">
        <v>600</v>
      </c>
      <c r="M44" s="566" t="s">
        <v>618</v>
      </c>
      <c r="N44" s="566" t="s">
        <v>599</v>
      </c>
      <c r="O44" s="601" t="s">
        <v>600</v>
      </c>
      <c r="P44" s="280"/>
      <c r="Q44" s="280"/>
      <c r="R44" s="280"/>
      <c r="S44" s="280"/>
      <c r="T44" s="280"/>
      <c r="U44" s="280"/>
      <c r="V44" s="2346"/>
      <c r="W44" s="2346"/>
      <c r="X44" s="2346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</row>
    <row r="45" spans="2:34" s="75" customFormat="1" ht="15.75" customHeight="1">
      <c r="B45" s="513"/>
      <c r="C45" s="555"/>
      <c r="D45" s="582" t="s">
        <v>555</v>
      </c>
      <c r="E45" s="583" t="s">
        <v>555</v>
      </c>
      <c r="F45" s="583" t="s">
        <v>555</v>
      </c>
      <c r="G45" s="584" t="s">
        <v>555</v>
      </c>
      <c r="H45" s="583" t="s">
        <v>555</v>
      </c>
      <c r="I45" s="585" t="s">
        <v>555</v>
      </c>
      <c r="J45" s="583" t="s">
        <v>555</v>
      </c>
      <c r="K45" s="583" t="s">
        <v>555</v>
      </c>
      <c r="L45" s="583" t="s">
        <v>555</v>
      </c>
      <c r="M45" s="584" t="s">
        <v>555</v>
      </c>
      <c r="N45" s="583" t="s">
        <v>555</v>
      </c>
      <c r="O45" s="583" t="s">
        <v>555</v>
      </c>
      <c r="P45" s="281"/>
      <c r="Q45" s="281"/>
      <c r="R45" s="281"/>
      <c r="S45" s="281"/>
      <c r="T45" s="281"/>
      <c r="U45" s="281"/>
      <c r="V45" s="281"/>
      <c r="W45" s="281"/>
      <c r="X45" s="281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</row>
    <row r="46" spans="2:34" s="155" customFormat="1" ht="15.75" customHeight="1">
      <c r="B46" s="536"/>
      <c r="C46" s="955" t="s">
        <v>812</v>
      </c>
      <c r="D46" s="961">
        <f>E46+F46</f>
        <v>497</v>
      </c>
      <c r="E46" s="962">
        <f>H46+K46+N46</f>
        <v>256</v>
      </c>
      <c r="F46" s="962">
        <f>I46+L46+O46</f>
        <v>241</v>
      </c>
      <c r="G46" s="963">
        <f>H46+I46</f>
        <v>166</v>
      </c>
      <c r="H46" s="964">
        <v>83</v>
      </c>
      <c r="I46" s="965">
        <v>83</v>
      </c>
      <c r="J46" s="964">
        <f>K46+L46</f>
        <v>169</v>
      </c>
      <c r="K46" s="964">
        <v>93</v>
      </c>
      <c r="L46" s="964">
        <v>76</v>
      </c>
      <c r="M46" s="963">
        <f>N46+O46</f>
        <v>162</v>
      </c>
      <c r="N46" s="964">
        <v>80</v>
      </c>
      <c r="O46" s="964">
        <v>82</v>
      </c>
      <c r="P46" s="282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</row>
    <row r="47" spans="2:34" s="185" customFormat="1" ht="15.75" customHeight="1">
      <c r="B47" s="518"/>
      <c r="C47" s="557"/>
      <c r="D47" s="586"/>
      <c r="E47" s="587"/>
      <c r="F47" s="587"/>
      <c r="G47" s="588"/>
      <c r="H47" s="587"/>
      <c r="I47" s="589"/>
      <c r="J47" s="587"/>
      <c r="K47" s="587"/>
      <c r="L47" s="587"/>
      <c r="M47" s="588"/>
      <c r="N47" s="587"/>
      <c r="O47" s="587"/>
      <c r="P47" s="269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</row>
    <row r="48" spans="2:34" s="155" customFormat="1" ht="15.75" customHeight="1">
      <c r="B48" s="536"/>
      <c r="C48" s="517" t="s">
        <v>608</v>
      </c>
      <c r="D48" s="572">
        <f t="shared" ref="D48:D52" si="3">E48+F48</f>
        <v>520</v>
      </c>
      <c r="E48" s="573">
        <f t="shared" ref="E48:E52" si="4">H48+K48+N48</f>
        <v>257</v>
      </c>
      <c r="F48" s="573">
        <f t="shared" ref="F48:F52" si="5">I48+L48+O48</f>
        <v>263</v>
      </c>
      <c r="G48" s="577">
        <v>166</v>
      </c>
      <c r="H48" s="578">
        <v>82</v>
      </c>
      <c r="I48" s="579">
        <v>84</v>
      </c>
      <c r="J48" s="578">
        <v>186</v>
      </c>
      <c r="K48" s="578">
        <v>92</v>
      </c>
      <c r="L48" s="578">
        <v>94</v>
      </c>
      <c r="M48" s="577">
        <v>168</v>
      </c>
      <c r="N48" s="578">
        <v>83</v>
      </c>
      <c r="O48" s="578">
        <v>85</v>
      </c>
      <c r="P48" s="281"/>
      <c r="Q48" s="281"/>
      <c r="R48" s="281"/>
      <c r="S48" s="281"/>
      <c r="T48" s="281"/>
      <c r="U48" s="281"/>
      <c r="V48" s="281"/>
      <c r="W48" s="281"/>
      <c r="X48" s="281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</row>
    <row r="49" spans="2:34" s="155" customFormat="1" ht="15.75" customHeight="1">
      <c r="B49" s="680"/>
      <c r="C49" s="517" t="s">
        <v>643</v>
      </c>
      <c r="D49" s="572">
        <f t="shared" si="3"/>
        <v>524</v>
      </c>
      <c r="E49" s="573">
        <f t="shared" si="4"/>
        <v>252</v>
      </c>
      <c r="F49" s="573">
        <f t="shared" si="5"/>
        <v>272</v>
      </c>
      <c r="G49" s="577">
        <v>172</v>
      </c>
      <c r="H49" s="578">
        <v>76</v>
      </c>
      <c r="I49" s="579">
        <v>96</v>
      </c>
      <c r="J49" s="578">
        <v>166</v>
      </c>
      <c r="K49" s="578">
        <v>83</v>
      </c>
      <c r="L49" s="578">
        <v>83</v>
      </c>
      <c r="M49" s="577">
        <v>186</v>
      </c>
      <c r="N49" s="578">
        <v>93</v>
      </c>
      <c r="O49" s="578">
        <v>93</v>
      </c>
      <c r="P49" s="281"/>
      <c r="Q49" s="281"/>
      <c r="R49" s="281"/>
      <c r="S49" s="281"/>
      <c r="T49" s="281"/>
      <c r="U49" s="281"/>
      <c r="V49" s="281"/>
      <c r="W49" s="281"/>
      <c r="X49" s="281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</row>
    <row r="50" spans="2:34" s="155" customFormat="1" ht="15.75" customHeight="1">
      <c r="B50" s="536"/>
      <c r="C50" s="517" t="s">
        <v>758</v>
      </c>
      <c r="D50" s="590">
        <f t="shared" si="3"/>
        <v>517</v>
      </c>
      <c r="E50" s="580">
        <f t="shared" si="4"/>
        <v>246</v>
      </c>
      <c r="F50" s="580">
        <f t="shared" si="5"/>
        <v>271</v>
      </c>
      <c r="G50" s="577">
        <f>H50+I50</f>
        <v>178</v>
      </c>
      <c r="H50" s="578">
        <v>86</v>
      </c>
      <c r="I50" s="579">
        <v>92</v>
      </c>
      <c r="J50" s="578">
        <f>K50+L50</f>
        <v>171</v>
      </c>
      <c r="K50" s="578">
        <v>76</v>
      </c>
      <c r="L50" s="578">
        <v>95</v>
      </c>
      <c r="M50" s="577">
        <f>N50+O50</f>
        <v>168</v>
      </c>
      <c r="N50" s="578">
        <v>84</v>
      </c>
      <c r="O50" s="578">
        <v>84</v>
      </c>
      <c r="P50" s="281"/>
      <c r="Q50" s="281"/>
      <c r="R50" s="281"/>
      <c r="S50" s="281"/>
      <c r="T50" s="281"/>
      <c r="U50" s="281"/>
      <c r="V50" s="281"/>
      <c r="W50" s="281"/>
      <c r="X50" s="281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</row>
    <row r="51" spans="2:34" s="155" customFormat="1" ht="15.75" customHeight="1">
      <c r="B51" s="536"/>
      <c r="C51" s="696" t="s">
        <v>770</v>
      </c>
      <c r="D51" s="687">
        <f t="shared" si="3"/>
        <v>511</v>
      </c>
      <c r="E51" s="686">
        <f t="shared" si="4"/>
        <v>244</v>
      </c>
      <c r="F51" s="686">
        <f t="shared" si="5"/>
        <v>267</v>
      </c>
      <c r="G51" s="577">
        <f>H51+I51</f>
        <v>161</v>
      </c>
      <c r="H51" s="675">
        <v>82</v>
      </c>
      <c r="I51" s="579">
        <v>79</v>
      </c>
      <c r="J51" s="675">
        <f>K51+L51</f>
        <v>179</v>
      </c>
      <c r="K51" s="675">
        <v>86</v>
      </c>
      <c r="L51" s="675">
        <v>93</v>
      </c>
      <c r="M51" s="577">
        <f>N51+O51</f>
        <v>171</v>
      </c>
      <c r="N51" s="675">
        <v>76</v>
      </c>
      <c r="O51" s="675">
        <v>95</v>
      </c>
      <c r="P51" s="281"/>
      <c r="Q51" s="281"/>
      <c r="R51" s="281"/>
      <c r="S51" s="281"/>
      <c r="T51" s="281"/>
      <c r="U51" s="281"/>
      <c r="V51" s="281"/>
      <c r="W51" s="281"/>
      <c r="X51" s="281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</row>
    <row r="52" spans="2:34" s="155" customFormat="1" ht="15.75" customHeight="1">
      <c r="B52" s="536"/>
      <c r="C52" s="712" t="s">
        <v>776</v>
      </c>
      <c r="D52" s="707">
        <f t="shared" si="3"/>
        <v>509</v>
      </c>
      <c r="E52" s="706">
        <f t="shared" si="4"/>
        <v>260</v>
      </c>
      <c r="F52" s="706">
        <f t="shared" si="5"/>
        <v>249</v>
      </c>
      <c r="G52" s="577">
        <f>H52+I52</f>
        <v>168</v>
      </c>
      <c r="H52" s="716">
        <v>92</v>
      </c>
      <c r="I52" s="579">
        <v>76</v>
      </c>
      <c r="J52" s="716">
        <f>K52+L52</f>
        <v>161</v>
      </c>
      <c r="K52" s="716">
        <v>80</v>
      </c>
      <c r="L52" s="716">
        <v>81</v>
      </c>
      <c r="M52" s="577">
        <f>N52+O52</f>
        <v>180</v>
      </c>
      <c r="N52" s="716">
        <v>88</v>
      </c>
      <c r="O52" s="716">
        <v>92</v>
      </c>
      <c r="P52" s="281"/>
      <c r="Q52" s="281"/>
      <c r="R52" s="281"/>
      <c r="S52" s="281"/>
      <c r="T52" s="281"/>
      <c r="U52" s="281"/>
      <c r="V52" s="281"/>
      <c r="W52" s="281"/>
      <c r="X52" s="281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</row>
    <row r="53" spans="2:34" s="155" customFormat="1" ht="15.75" customHeight="1" thickBot="1">
      <c r="B53" s="536"/>
      <c r="C53" s="722"/>
      <c r="D53" s="591"/>
      <c r="E53" s="592"/>
      <c r="F53" s="592"/>
      <c r="G53" s="593"/>
      <c r="H53" s="720"/>
      <c r="I53" s="594"/>
      <c r="J53" s="720"/>
      <c r="K53" s="720"/>
      <c r="L53" s="720"/>
      <c r="M53" s="593"/>
      <c r="N53" s="720"/>
      <c r="O53" s="720"/>
      <c r="P53" s="282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</row>
    <row r="54" spans="2:34" ht="15.75" customHeight="1" thickTop="1">
      <c r="B54" s="158"/>
      <c r="C54" s="156"/>
      <c r="D54" s="164"/>
      <c r="E54" s="164"/>
      <c r="F54" s="164"/>
      <c r="G54" s="117"/>
      <c r="H54" s="117"/>
      <c r="I54" s="117"/>
      <c r="J54" s="117"/>
      <c r="K54" s="117"/>
      <c r="L54" s="117"/>
      <c r="M54" s="2346" t="s">
        <v>612</v>
      </c>
      <c r="N54" s="2346"/>
      <c r="O54" s="2346"/>
    </row>
  </sheetData>
  <mergeCells count="29">
    <mergeCell ref="C15:O15"/>
    <mergeCell ref="C17:D17"/>
    <mergeCell ref="B18:C19"/>
    <mergeCell ref="D18:F18"/>
    <mergeCell ref="G18:I18"/>
    <mergeCell ref="J18:L18"/>
    <mergeCell ref="M18:O18"/>
    <mergeCell ref="M17:O17"/>
    <mergeCell ref="M54:O54"/>
    <mergeCell ref="V44:X44"/>
    <mergeCell ref="C30:C31"/>
    <mergeCell ref="G43:I43"/>
    <mergeCell ref="J43:L43"/>
    <mergeCell ref="M43:O43"/>
    <mergeCell ref="D30:F30"/>
    <mergeCell ref="G30:I30"/>
    <mergeCell ref="J30:L30"/>
    <mergeCell ref="C42:D42"/>
    <mergeCell ref="B43:C44"/>
    <mergeCell ref="D43:F43"/>
    <mergeCell ref="M42:O42"/>
    <mergeCell ref="M4:O4"/>
    <mergeCell ref="G4:I4"/>
    <mergeCell ref="M3:O3"/>
    <mergeCell ref="C3:D3"/>
    <mergeCell ref="I3:L3"/>
    <mergeCell ref="B4:C5"/>
    <mergeCell ref="D4:F4"/>
    <mergeCell ref="J4:L4"/>
  </mergeCells>
  <phoneticPr fontId="2"/>
  <pageMargins left="0.51181102362204722" right="0.51181102362204722" top="0.55118110236220474" bottom="0.55118110236220474" header="0.31496062992125984" footer="0.31496062992125984"/>
  <pageSetup paperSize="9" firstPageNumber="38" orientation="portrait" useFirstPageNumber="1" r:id="rId1"/>
  <headerFooter>
    <oddFooter>&amp;C&amp;"HGPｺﾞｼｯｸM,ﾒﾃﾞｨｳﾑ"&amp;10
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AH54"/>
  <sheetViews>
    <sheetView zoomScaleNormal="100" zoomScalePageLayoutView="115" workbookViewId="0">
      <selection activeCell="T5" sqref="T5:V5"/>
    </sheetView>
  </sheetViews>
  <sheetFormatPr defaultColWidth="2.625" defaultRowHeight="15.75" customHeight="1"/>
  <cols>
    <col min="1" max="22" width="2.625" style="2"/>
    <col min="23" max="23" width="2.625" style="2" customWidth="1"/>
    <col min="24" max="16384" width="2.625" style="2"/>
  </cols>
  <sheetData>
    <row r="1" spans="2:30" s="5" customFormat="1" ht="17.25">
      <c r="B1" s="2164">
        <v>11</v>
      </c>
      <c r="C1" s="2164"/>
      <c r="D1" s="6" t="s">
        <v>628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30" s="11" customFormat="1" ht="15.75" customHeight="1">
      <c r="B2" s="9"/>
      <c r="C2" s="2121" t="s">
        <v>709</v>
      </c>
      <c r="D2" s="2121"/>
      <c r="E2" s="2121"/>
      <c r="F2" s="2121"/>
      <c r="G2" s="2121"/>
      <c r="H2" s="2121"/>
      <c r="I2" s="2121"/>
      <c r="J2" s="2121"/>
      <c r="K2" s="2121"/>
      <c r="L2" s="2121"/>
      <c r="M2" s="2121"/>
      <c r="N2" s="2121"/>
      <c r="O2" s="2121"/>
      <c r="P2" s="2121"/>
      <c r="Q2" s="2121"/>
      <c r="R2" s="2121"/>
      <c r="S2" s="2121"/>
      <c r="T2" s="2121"/>
      <c r="U2" s="2121"/>
      <c r="V2" s="2121"/>
      <c r="W2" s="2121"/>
      <c r="X2" s="2121"/>
      <c r="Y2" s="2121"/>
      <c r="Z2" s="2121"/>
      <c r="AA2" s="2121"/>
      <c r="AB2" s="2121"/>
    </row>
    <row r="3" spans="2:30" s="11" customFormat="1" ht="15" thickBot="1">
      <c r="B3" s="9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1" t="s">
        <v>528</v>
      </c>
    </row>
    <row r="4" spans="2:30" ht="15.75" customHeight="1" thickTop="1">
      <c r="C4" s="2364" t="s">
        <v>494</v>
      </c>
      <c r="D4" s="2364"/>
      <c r="E4" s="2364"/>
      <c r="F4" s="2364"/>
      <c r="G4" s="2364"/>
      <c r="H4" s="2364"/>
      <c r="I4" s="2364"/>
      <c r="J4" s="2365"/>
      <c r="K4" s="2366" t="s">
        <v>114</v>
      </c>
      <c r="L4" s="2367"/>
      <c r="M4" s="2367"/>
      <c r="N4" s="2367"/>
      <c r="O4" s="2367"/>
      <c r="P4" s="2367"/>
      <c r="Q4" s="2367"/>
      <c r="R4" s="2367"/>
      <c r="S4" s="2367"/>
      <c r="T4" s="2366" t="s">
        <v>150</v>
      </c>
      <c r="U4" s="2367"/>
      <c r="V4" s="2367"/>
      <c r="W4" s="2367"/>
      <c r="X4" s="2367"/>
      <c r="Y4" s="2367"/>
      <c r="Z4" s="2367"/>
      <c r="AA4" s="2367"/>
      <c r="AB4" s="2367"/>
      <c r="AC4" s="4"/>
      <c r="AD4" s="4"/>
    </row>
    <row r="5" spans="2:30" ht="15.75" customHeight="1">
      <c r="C5" s="2151"/>
      <c r="D5" s="2151"/>
      <c r="E5" s="2151"/>
      <c r="F5" s="2151"/>
      <c r="G5" s="2151"/>
      <c r="H5" s="2151"/>
      <c r="I5" s="2151"/>
      <c r="J5" s="2152"/>
      <c r="K5" s="2368" t="s">
        <v>7</v>
      </c>
      <c r="L5" s="2369"/>
      <c r="M5" s="2370"/>
      <c r="N5" s="2371" t="s">
        <v>629</v>
      </c>
      <c r="O5" s="2369"/>
      <c r="P5" s="2370"/>
      <c r="Q5" s="2359" t="s">
        <v>630</v>
      </c>
      <c r="R5" s="2360"/>
      <c r="S5" s="2372"/>
      <c r="T5" s="2368" t="s">
        <v>7</v>
      </c>
      <c r="U5" s="2369"/>
      <c r="V5" s="2370"/>
      <c r="W5" s="2371" t="s">
        <v>629</v>
      </c>
      <c r="X5" s="2369"/>
      <c r="Y5" s="2370"/>
      <c r="Z5" s="2359" t="s">
        <v>630</v>
      </c>
      <c r="AA5" s="2360"/>
      <c r="AB5" s="2360"/>
      <c r="AC5" s="4"/>
      <c r="AD5" s="4"/>
    </row>
    <row r="6" spans="2:30" s="75" customFormat="1" ht="15.75" customHeight="1">
      <c r="C6" s="2361"/>
      <c r="D6" s="2361"/>
      <c r="E6" s="2361"/>
      <c r="F6" s="2361"/>
      <c r="G6" s="2361"/>
      <c r="H6" s="2361"/>
      <c r="I6" s="2361"/>
      <c r="J6" s="2362"/>
      <c r="K6" s="2363" t="s">
        <v>537</v>
      </c>
      <c r="L6" s="2101"/>
      <c r="M6" s="2106"/>
      <c r="N6" s="2072" t="s">
        <v>537</v>
      </c>
      <c r="O6" s="2101"/>
      <c r="P6" s="2106"/>
      <c r="Q6" s="2072" t="s">
        <v>537</v>
      </c>
      <c r="R6" s="2101"/>
      <c r="S6" s="2106"/>
      <c r="T6" s="2363" t="s">
        <v>537</v>
      </c>
      <c r="U6" s="2101"/>
      <c r="V6" s="2106"/>
      <c r="W6" s="2072" t="s">
        <v>537</v>
      </c>
      <c r="X6" s="2101"/>
      <c r="Y6" s="2106"/>
      <c r="Z6" s="2072" t="s">
        <v>537</v>
      </c>
      <c r="AA6" s="2101"/>
      <c r="AB6" s="2101"/>
      <c r="AC6" s="219"/>
      <c r="AD6" s="74"/>
    </row>
    <row r="7" spans="2:30" ht="15.75" customHeight="1">
      <c r="C7" s="1612" t="s">
        <v>835</v>
      </c>
      <c r="D7" s="1612"/>
      <c r="E7" s="1612"/>
      <c r="F7" s="1612"/>
      <c r="G7" s="1612"/>
      <c r="H7" s="1612"/>
      <c r="I7" s="1612"/>
      <c r="J7" s="1849"/>
      <c r="K7" s="2375">
        <v>19</v>
      </c>
      <c r="L7" s="2373"/>
      <c r="M7" s="2376"/>
      <c r="N7" s="1848">
        <v>0</v>
      </c>
      <c r="O7" s="2373"/>
      <c r="P7" s="2376"/>
      <c r="Q7" s="1848">
        <v>19</v>
      </c>
      <c r="R7" s="2373"/>
      <c r="S7" s="2377"/>
      <c r="T7" s="2375">
        <v>108486</v>
      </c>
      <c r="U7" s="2373"/>
      <c r="V7" s="2376"/>
      <c r="W7" s="1848">
        <v>10544</v>
      </c>
      <c r="X7" s="2373"/>
      <c r="Y7" s="2376"/>
      <c r="Z7" s="1848">
        <v>97941</v>
      </c>
      <c r="AA7" s="2373"/>
      <c r="AB7" s="2373"/>
      <c r="AC7" s="4"/>
      <c r="AD7" s="4"/>
    </row>
    <row r="8" spans="2:30" ht="15.75" customHeight="1">
      <c r="C8" s="494"/>
      <c r="D8" s="494"/>
      <c r="E8" s="494"/>
      <c r="F8" s="494"/>
      <c r="G8" s="494"/>
      <c r="H8" s="494"/>
      <c r="I8" s="494"/>
      <c r="J8" s="491"/>
      <c r="K8" s="489"/>
      <c r="L8" s="495"/>
      <c r="M8" s="490"/>
      <c r="N8" s="488"/>
      <c r="O8" s="495"/>
      <c r="P8" s="490"/>
      <c r="Q8" s="488"/>
      <c r="R8" s="495"/>
      <c r="S8" s="490"/>
      <c r="T8" s="496"/>
      <c r="U8" s="497"/>
      <c r="V8" s="498"/>
      <c r="W8" s="488"/>
      <c r="X8" s="495"/>
      <c r="Y8" s="490"/>
      <c r="Z8" s="488"/>
      <c r="AA8" s="495"/>
      <c r="AB8" s="495"/>
      <c r="AC8" s="4"/>
      <c r="AD8" s="4"/>
    </row>
    <row r="9" spans="2:30" ht="15.75" customHeight="1">
      <c r="C9" s="1605" t="s">
        <v>631</v>
      </c>
      <c r="D9" s="1605"/>
      <c r="E9" s="1605"/>
      <c r="F9" s="1605"/>
      <c r="G9" s="1605"/>
      <c r="H9" s="1605"/>
      <c r="I9" s="1605"/>
      <c r="J9" s="1682"/>
      <c r="K9" s="1791">
        <v>256</v>
      </c>
      <c r="L9" s="1578"/>
      <c r="M9" s="1793"/>
      <c r="N9" s="1577">
        <v>0</v>
      </c>
      <c r="O9" s="1578"/>
      <c r="P9" s="1793"/>
      <c r="Q9" s="1577">
        <v>256</v>
      </c>
      <c r="R9" s="1578"/>
      <c r="S9" s="2374"/>
      <c r="T9" s="1791">
        <v>161158</v>
      </c>
      <c r="U9" s="1578"/>
      <c r="V9" s="1793"/>
      <c r="W9" s="1577">
        <v>12754</v>
      </c>
      <c r="X9" s="1578"/>
      <c r="Y9" s="1793"/>
      <c r="Z9" s="1577">
        <v>148404</v>
      </c>
      <c r="AA9" s="1578"/>
      <c r="AB9" s="1578"/>
      <c r="AC9" s="4"/>
      <c r="AD9" s="4"/>
    </row>
    <row r="10" spans="2:30" ht="15.75" customHeight="1">
      <c r="C10" s="1605" t="s">
        <v>542</v>
      </c>
      <c r="D10" s="1605"/>
      <c r="E10" s="1605"/>
      <c r="F10" s="1605"/>
      <c r="G10" s="1605"/>
      <c r="H10" s="1605"/>
      <c r="I10" s="1605"/>
      <c r="J10" s="1682"/>
      <c r="K10" s="1791">
        <v>221</v>
      </c>
      <c r="L10" s="1578"/>
      <c r="M10" s="1793"/>
      <c r="N10" s="1577">
        <v>0</v>
      </c>
      <c r="O10" s="1578"/>
      <c r="P10" s="1793"/>
      <c r="Q10" s="1577">
        <v>221</v>
      </c>
      <c r="R10" s="1578"/>
      <c r="S10" s="2374"/>
      <c r="T10" s="1791">
        <v>165086</v>
      </c>
      <c r="U10" s="1578"/>
      <c r="V10" s="1793"/>
      <c r="W10" s="1577">
        <v>13499</v>
      </c>
      <c r="X10" s="1578"/>
      <c r="Y10" s="1793"/>
      <c r="Z10" s="1577">
        <v>151587</v>
      </c>
      <c r="AA10" s="1578"/>
      <c r="AB10" s="1578"/>
      <c r="AC10" s="4"/>
      <c r="AD10" s="4"/>
    </row>
    <row r="11" spans="2:30" ht="15.75" customHeight="1">
      <c r="C11" s="1605" t="s">
        <v>543</v>
      </c>
      <c r="D11" s="1605"/>
      <c r="E11" s="1605"/>
      <c r="F11" s="1605"/>
      <c r="G11" s="1605"/>
      <c r="H11" s="1605"/>
      <c r="I11" s="1605"/>
      <c r="J11" s="1682"/>
      <c r="K11" s="1791">
        <v>299</v>
      </c>
      <c r="L11" s="1578"/>
      <c r="M11" s="1793"/>
      <c r="N11" s="1577">
        <v>0</v>
      </c>
      <c r="O11" s="1578"/>
      <c r="P11" s="1793"/>
      <c r="Q11" s="1577">
        <v>299</v>
      </c>
      <c r="R11" s="1578"/>
      <c r="S11" s="2374"/>
      <c r="T11" s="1791">
        <v>169994</v>
      </c>
      <c r="U11" s="1578"/>
      <c r="V11" s="1793"/>
      <c r="W11" s="1577">
        <v>13616</v>
      </c>
      <c r="X11" s="1578"/>
      <c r="Y11" s="1793"/>
      <c r="Z11" s="1577">
        <v>156377</v>
      </c>
      <c r="AA11" s="1578"/>
      <c r="AB11" s="1578"/>
      <c r="AC11" s="4"/>
      <c r="AD11" s="4"/>
    </row>
    <row r="12" spans="2:30" ht="15.75" customHeight="1">
      <c r="C12" s="1605" t="s">
        <v>490</v>
      </c>
      <c r="D12" s="1605"/>
      <c r="E12" s="1605"/>
      <c r="F12" s="1605"/>
      <c r="G12" s="1605"/>
      <c r="H12" s="1605"/>
      <c r="I12" s="1605"/>
      <c r="J12" s="1682"/>
      <c r="K12" s="1791">
        <v>313</v>
      </c>
      <c r="L12" s="1578"/>
      <c r="M12" s="1793"/>
      <c r="N12" s="1577">
        <v>0</v>
      </c>
      <c r="O12" s="1578"/>
      <c r="P12" s="1793"/>
      <c r="Q12" s="1577">
        <v>313</v>
      </c>
      <c r="R12" s="1578"/>
      <c r="S12" s="2374"/>
      <c r="T12" s="1791">
        <v>171186</v>
      </c>
      <c r="U12" s="1578"/>
      <c r="V12" s="1793"/>
      <c r="W12" s="1577">
        <v>13936</v>
      </c>
      <c r="X12" s="1578"/>
      <c r="Y12" s="1793"/>
      <c r="Z12" s="1577">
        <v>157250</v>
      </c>
      <c r="AA12" s="1578"/>
      <c r="AB12" s="1578"/>
      <c r="AC12" s="4"/>
      <c r="AD12" s="4"/>
    </row>
    <row r="13" spans="2:30" ht="15.75" customHeight="1">
      <c r="C13" s="1605" t="s">
        <v>520</v>
      </c>
      <c r="D13" s="1605"/>
      <c r="E13" s="1605"/>
      <c r="F13" s="1605"/>
      <c r="G13" s="1605"/>
      <c r="H13" s="1605"/>
      <c r="I13" s="1605"/>
      <c r="J13" s="1682"/>
      <c r="K13" s="1791">
        <v>296</v>
      </c>
      <c r="L13" s="1578"/>
      <c r="M13" s="1793"/>
      <c r="N13" s="1577">
        <v>0</v>
      </c>
      <c r="O13" s="1578"/>
      <c r="P13" s="1793"/>
      <c r="Q13" s="1577">
        <v>296</v>
      </c>
      <c r="R13" s="1578"/>
      <c r="S13" s="2374"/>
      <c r="T13" s="1791">
        <v>183566</v>
      </c>
      <c r="U13" s="1578"/>
      <c r="V13" s="1793"/>
      <c r="W13" s="1577">
        <v>13409</v>
      </c>
      <c r="X13" s="1578"/>
      <c r="Y13" s="1793"/>
      <c r="Z13" s="1577">
        <v>170157</v>
      </c>
      <c r="AA13" s="1578"/>
      <c r="AB13" s="1578"/>
      <c r="AC13" s="4"/>
      <c r="AD13" s="4"/>
    </row>
    <row r="14" spans="2:30" ht="15.75" customHeight="1">
      <c r="C14" s="1605" t="s">
        <v>491</v>
      </c>
      <c r="D14" s="1605"/>
      <c r="E14" s="1605"/>
      <c r="F14" s="1605"/>
      <c r="G14" s="1605"/>
      <c r="H14" s="1605"/>
      <c r="I14" s="1605"/>
      <c r="J14" s="1682"/>
      <c r="K14" s="1791">
        <v>272</v>
      </c>
      <c r="L14" s="1578"/>
      <c r="M14" s="1793"/>
      <c r="N14" s="1577">
        <v>0</v>
      </c>
      <c r="O14" s="1578"/>
      <c r="P14" s="1793"/>
      <c r="Q14" s="1577">
        <v>272</v>
      </c>
      <c r="R14" s="1578"/>
      <c r="S14" s="2374"/>
      <c r="T14" s="1791">
        <v>174186</v>
      </c>
      <c r="U14" s="1578"/>
      <c r="V14" s="1793"/>
      <c r="W14" s="1577">
        <v>13719</v>
      </c>
      <c r="X14" s="1578"/>
      <c r="Y14" s="1793"/>
      <c r="Z14" s="1577">
        <v>160467</v>
      </c>
      <c r="AA14" s="1578"/>
      <c r="AB14" s="1578"/>
      <c r="AC14" s="4"/>
      <c r="AD14" s="4"/>
    </row>
    <row r="15" spans="2:30" ht="15.75" customHeight="1">
      <c r="C15" s="1605" t="s">
        <v>498</v>
      </c>
      <c r="D15" s="1605"/>
      <c r="E15" s="1605"/>
      <c r="F15" s="1605"/>
      <c r="G15" s="1605"/>
      <c r="H15" s="1605"/>
      <c r="I15" s="1605"/>
      <c r="J15" s="1682"/>
      <c r="K15" s="1791">
        <v>210</v>
      </c>
      <c r="L15" s="1578"/>
      <c r="M15" s="1793"/>
      <c r="N15" s="1577">
        <v>0</v>
      </c>
      <c r="O15" s="1578"/>
      <c r="P15" s="1793"/>
      <c r="Q15" s="1577">
        <v>210</v>
      </c>
      <c r="R15" s="1578"/>
      <c r="S15" s="2374"/>
      <c r="T15" s="1791">
        <v>151967</v>
      </c>
      <c r="U15" s="1578"/>
      <c r="V15" s="1793"/>
      <c r="W15" s="1577">
        <v>12937</v>
      </c>
      <c r="X15" s="1578"/>
      <c r="Y15" s="1793"/>
      <c r="Z15" s="1577">
        <v>139031</v>
      </c>
      <c r="AA15" s="1578"/>
      <c r="AB15" s="1578"/>
      <c r="AC15" s="4"/>
      <c r="AD15" s="4"/>
    </row>
    <row r="16" spans="2:30" ht="15.75" customHeight="1">
      <c r="C16" s="1605" t="s">
        <v>492</v>
      </c>
      <c r="D16" s="1605"/>
      <c r="E16" s="1605"/>
      <c r="F16" s="1605"/>
      <c r="G16" s="1605"/>
      <c r="H16" s="1605"/>
      <c r="I16" s="1605"/>
      <c r="J16" s="1682"/>
      <c r="K16" s="1791">
        <v>281</v>
      </c>
      <c r="L16" s="1578"/>
      <c r="M16" s="1793"/>
      <c r="N16" s="1577">
        <v>0</v>
      </c>
      <c r="O16" s="1578"/>
      <c r="P16" s="1793"/>
      <c r="Q16" s="1577">
        <v>281</v>
      </c>
      <c r="R16" s="1578"/>
      <c r="S16" s="2374"/>
      <c r="T16" s="1791">
        <v>173484</v>
      </c>
      <c r="U16" s="1578"/>
      <c r="V16" s="1793"/>
      <c r="W16" s="1577">
        <v>14223</v>
      </c>
      <c r="X16" s="1578"/>
      <c r="Y16" s="1793"/>
      <c r="Z16" s="1577">
        <v>159261</v>
      </c>
      <c r="AA16" s="1578"/>
      <c r="AB16" s="1578"/>
      <c r="AC16" s="4"/>
      <c r="AD16" s="4"/>
    </row>
    <row r="17" spans="3:30" ht="15.75" customHeight="1">
      <c r="C17" s="1605" t="s">
        <v>499</v>
      </c>
      <c r="D17" s="1605"/>
      <c r="E17" s="1605"/>
      <c r="F17" s="1605"/>
      <c r="G17" s="1605"/>
      <c r="H17" s="1605"/>
      <c r="I17" s="1605"/>
      <c r="J17" s="1682"/>
      <c r="K17" s="1791">
        <v>266</v>
      </c>
      <c r="L17" s="1578"/>
      <c r="M17" s="1793"/>
      <c r="N17" s="1577">
        <v>0</v>
      </c>
      <c r="O17" s="1578"/>
      <c r="P17" s="1793"/>
      <c r="Q17" s="1577">
        <v>266</v>
      </c>
      <c r="R17" s="1578"/>
      <c r="S17" s="2374"/>
      <c r="T17" s="1791">
        <v>184594</v>
      </c>
      <c r="U17" s="1578"/>
      <c r="V17" s="1793"/>
      <c r="W17" s="1577">
        <v>15231</v>
      </c>
      <c r="X17" s="1578"/>
      <c r="Y17" s="1793"/>
      <c r="Z17" s="1577">
        <v>169363</v>
      </c>
      <c r="AA17" s="1578"/>
      <c r="AB17" s="1578"/>
      <c r="AC17" s="4"/>
      <c r="AD17" s="4"/>
    </row>
    <row r="18" spans="3:30" ht="15.75" customHeight="1">
      <c r="C18" s="1605" t="s">
        <v>493</v>
      </c>
      <c r="D18" s="1605"/>
      <c r="E18" s="1605"/>
      <c r="F18" s="1605"/>
      <c r="G18" s="1605"/>
      <c r="H18" s="1605"/>
      <c r="I18" s="1605"/>
      <c r="J18" s="1682"/>
      <c r="K18" s="1791">
        <v>240</v>
      </c>
      <c r="L18" s="1578"/>
      <c r="M18" s="1793"/>
      <c r="N18" s="1577">
        <v>0</v>
      </c>
      <c r="O18" s="1578"/>
      <c r="P18" s="1793"/>
      <c r="Q18" s="1577">
        <v>240</v>
      </c>
      <c r="R18" s="1578"/>
      <c r="S18" s="2374"/>
      <c r="T18" s="1791">
        <v>184105</v>
      </c>
      <c r="U18" s="1578"/>
      <c r="V18" s="1793"/>
      <c r="W18" s="1577">
        <v>15396</v>
      </c>
      <c r="X18" s="1578"/>
      <c r="Y18" s="1793"/>
      <c r="Z18" s="1577">
        <v>168709</v>
      </c>
      <c r="AA18" s="1578"/>
      <c r="AB18" s="1578"/>
      <c r="AC18" s="4"/>
      <c r="AD18" s="4"/>
    </row>
    <row r="19" spans="3:30" ht="15.75" customHeight="1">
      <c r="C19" s="1605" t="s">
        <v>497</v>
      </c>
      <c r="D19" s="1605"/>
      <c r="E19" s="1605"/>
      <c r="F19" s="1605"/>
      <c r="G19" s="1605"/>
      <c r="H19" s="1605"/>
      <c r="I19" s="1605"/>
      <c r="J19" s="1682"/>
      <c r="K19" s="1791">
        <v>240</v>
      </c>
      <c r="L19" s="1578"/>
      <c r="M19" s="1793"/>
      <c r="N19" s="1577">
        <v>0</v>
      </c>
      <c r="O19" s="1578"/>
      <c r="P19" s="1793"/>
      <c r="Q19" s="1577">
        <v>240</v>
      </c>
      <c r="R19" s="1578"/>
      <c r="S19" s="2374"/>
      <c r="T19" s="1791">
        <v>192973</v>
      </c>
      <c r="U19" s="1578"/>
      <c r="V19" s="1793"/>
      <c r="W19" s="1577">
        <v>16018</v>
      </c>
      <c r="X19" s="1578"/>
      <c r="Y19" s="1793"/>
      <c r="Z19" s="1577">
        <v>176954</v>
      </c>
      <c r="AA19" s="1578"/>
      <c r="AB19" s="1578"/>
      <c r="AC19" s="4"/>
      <c r="AD19" s="4"/>
    </row>
    <row r="20" spans="3:30" ht="15.75" customHeight="1">
      <c r="C20" s="1605" t="s">
        <v>534</v>
      </c>
      <c r="D20" s="1605"/>
      <c r="E20" s="1605"/>
      <c r="F20" s="1605"/>
      <c r="G20" s="1605"/>
      <c r="H20" s="1605"/>
      <c r="I20" s="1605"/>
      <c r="J20" s="1682"/>
      <c r="K20" s="1791">
        <v>263</v>
      </c>
      <c r="L20" s="1578"/>
      <c r="M20" s="1793"/>
      <c r="N20" s="1577">
        <v>0</v>
      </c>
      <c r="O20" s="1578"/>
      <c r="P20" s="1793"/>
      <c r="Q20" s="1577">
        <v>263</v>
      </c>
      <c r="R20" s="1578"/>
      <c r="S20" s="2374"/>
      <c r="T20" s="1791">
        <v>190271</v>
      </c>
      <c r="U20" s="1578"/>
      <c r="V20" s="1793"/>
      <c r="W20" s="1577">
        <v>16033</v>
      </c>
      <c r="X20" s="1578"/>
      <c r="Y20" s="1793"/>
      <c r="Z20" s="1577">
        <v>174238</v>
      </c>
      <c r="AA20" s="1578"/>
      <c r="AB20" s="1578"/>
      <c r="AC20" s="4"/>
      <c r="AD20" s="4"/>
    </row>
    <row r="21" spans="3:30" ht="15.75" customHeight="1">
      <c r="C21" s="1605" t="s">
        <v>759</v>
      </c>
      <c r="D21" s="1605"/>
      <c r="E21" s="1605"/>
      <c r="F21" s="1605"/>
      <c r="G21" s="1605"/>
      <c r="H21" s="1605"/>
      <c r="I21" s="1605"/>
      <c r="J21" s="1682"/>
      <c r="K21" s="1791">
        <v>254</v>
      </c>
      <c r="L21" s="1578"/>
      <c r="M21" s="1793"/>
      <c r="N21" s="1577">
        <v>0</v>
      </c>
      <c r="O21" s="1578"/>
      <c r="P21" s="1793"/>
      <c r="Q21" s="1577">
        <v>254</v>
      </c>
      <c r="R21" s="1578"/>
      <c r="S21" s="2374"/>
      <c r="T21" s="1791">
        <v>200694</v>
      </c>
      <c r="U21" s="1578"/>
      <c r="V21" s="1793"/>
      <c r="W21" s="1577">
        <v>16649</v>
      </c>
      <c r="X21" s="1578"/>
      <c r="Y21" s="1793"/>
      <c r="Z21" s="1577">
        <v>184044</v>
      </c>
      <c r="AA21" s="1578"/>
      <c r="AB21" s="1578"/>
      <c r="AC21" s="4"/>
      <c r="AD21" s="4"/>
    </row>
    <row r="22" spans="3:30" ht="15.75" customHeight="1">
      <c r="C22" s="1605" t="s">
        <v>767</v>
      </c>
      <c r="D22" s="1605"/>
      <c r="E22" s="1605"/>
      <c r="F22" s="1605"/>
      <c r="G22" s="1605"/>
      <c r="H22" s="1605"/>
      <c r="I22" s="1605"/>
      <c r="J22" s="1682"/>
      <c r="K22" s="1791">
        <v>245</v>
      </c>
      <c r="L22" s="1578"/>
      <c r="M22" s="1793"/>
      <c r="N22" s="1577">
        <v>0</v>
      </c>
      <c r="O22" s="1578"/>
      <c r="P22" s="1793"/>
      <c r="Q22" s="1577">
        <v>245</v>
      </c>
      <c r="R22" s="1578"/>
      <c r="S22" s="2374"/>
      <c r="T22" s="1791">
        <v>200264</v>
      </c>
      <c r="U22" s="1578"/>
      <c r="V22" s="1793"/>
      <c r="W22" s="1577">
        <v>17914</v>
      </c>
      <c r="X22" s="1578"/>
      <c r="Y22" s="1793"/>
      <c r="Z22" s="1577">
        <v>182350</v>
      </c>
      <c r="AA22" s="1578"/>
      <c r="AB22" s="1578"/>
      <c r="AC22" s="4"/>
      <c r="AD22" s="4"/>
    </row>
    <row r="23" spans="3:30" s="607" customFormat="1" ht="15.75" customHeight="1">
      <c r="C23" s="1605" t="s">
        <v>932</v>
      </c>
      <c r="D23" s="1605"/>
      <c r="E23" s="1605"/>
      <c r="F23" s="1605"/>
      <c r="G23" s="1605"/>
      <c r="H23" s="1605"/>
      <c r="I23" s="1605"/>
      <c r="J23" s="1682"/>
      <c r="K23" s="2380">
        <v>240</v>
      </c>
      <c r="L23" s="2378"/>
      <c r="M23" s="2381"/>
      <c r="N23" s="1845">
        <v>0</v>
      </c>
      <c r="O23" s="2378"/>
      <c r="P23" s="2381"/>
      <c r="Q23" s="1845">
        <v>240</v>
      </c>
      <c r="R23" s="2378"/>
      <c r="S23" s="2379"/>
      <c r="T23" s="2380">
        <v>204668</v>
      </c>
      <c r="U23" s="2378"/>
      <c r="V23" s="2381"/>
      <c r="W23" s="1845">
        <v>17353</v>
      </c>
      <c r="X23" s="2378"/>
      <c r="Y23" s="2381"/>
      <c r="Z23" s="1845">
        <v>187315</v>
      </c>
      <c r="AA23" s="2378"/>
      <c r="AB23" s="2378"/>
      <c r="AC23" s="4"/>
      <c r="AD23" s="4"/>
    </row>
    <row r="24" spans="3:30" ht="15.75" customHeight="1" thickBot="1">
      <c r="C24" s="2064"/>
      <c r="D24" s="2064"/>
      <c r="E24" s="2064"/>
      <c r="F24" s="2064"/>
      <c r="G24" s="2064"/>
      <c r="H24" s="2064"/>
      <c r="I24" s="2064"/>
      <c r="J24" s="2065"/>
      <c r="K24" s="2383"/>
      <c r="L24" s="2382"/>
      <c r="M24" s="2067"/>
      <c r="N24" s="2117"/>
      <c r="O24" s="2382"/>
      <c r="P24" s="2067"/>
      <c r="Q24" s="2117"/>
      <c r="R24" s="2382"/>
      <c r="S24" s="2067"/>
      <c r="T24" s="2383"/>
      <c r="U24" s="2382"/>
      <c r="V24" s="2067"/>
      <c r="W24" s="2117"/>
      <c r="X24" s="2382"/>
      <c r="Y24" s="2067"/>
      <c r="Z24" s="2117"/>
      <c r="AA24" s="2382"/>
      <c r="AB24" s="2382"/>
      <c r="AC24" s="4"/>
      <c r="AD24" s="4"/>
    </row>
    <row r="25" spans="3:30" ht="15.75" customHeight="1" thickTop="1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445"/>
      <c r="AA25" s="445"/>
      <c r="AB25" s="441" t="s">
        <v>967</v>
      </c>
    </row>
    <row r="26" spans="3:30" ht="15.75" customHeight="1">
      <c r="C26" s="677" t="s">
        <v>795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445"/>
      <c r="AA26" s="445"/>
      <c r="AB26" s="676"/>
    </row>
    <row r="27" spans="3:30" ht="15.75" customHeight="1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3:30" ht="15.75" customHeight="1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35" spans="15:34" ht="15.75" customHeight="1">
      <c r="Q35" s="348"/>
      <c r="R35" s="348"/>
      <c r="S35" s="348"/>
      <c r="T35" s="348"/>
      <c r="U35" s="348"/>
      <c r="V35" s="348"/>
    </row>
    <row r="44" spans="15:34" ht="15.75" customHeight="1"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5:34" ht="15.75" customHeight="1"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5:34" ht="15.75" customHeight="1"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5:34" ht="15.75" customHeight="1"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5:34" ht="15.75" customHeight="1"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5:34" ht="15.75" customHeight="1"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5:34" ht="15.75" customHeight="1"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294"/>
      <c r="AF50" s="294"/>
      <c r="AG50" s="294"/>
      <c r="AH50" s="294"/>
    </row>
    <row r="51" spans="15:34" ht="15.75" customHeight="1"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5:34" ht="15.75" customHeight="1"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5:34" ht="15.75" customHeight="1"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5:34" ht="15.75" customHeight="1"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</sheetData>
  <mergeCells count="137">
    <mergeCell ref="Z24:AB24"/>
    <mergeCell ref="C20:J20"/>
    <mergeCell ref="K20:M20"/>
    <mergeCell ref="K21:M21"/>
    <mergeCell ref="N21:P21"/>
    <mergeCell ref="T22:V22"/>
    <mergeCell ref="W22:Y22"/>
    <mergeCell ref="C24:J24"/>
    <mergeCell ref="K24:M24"/>
    <mergeCell ref="N24:P24"/>
    <mergeCell ref="Q24:S24"/>
    <mergeCell ref="T24:V24"/>
    <mergeCell ref="W24:Y24"/>
    <mergeCell ref="Q21:S21"/>
    <mergeCell ref="T21:V21"/>
    <mergeCell ref="W21:Y21"/>
    <mergeCell ref="C22:J22"/>
    <mergeCell ref="K22:M22"/>
    <mergeCell ref="N22:P22"/>
    <mergeCell ref="Q22:S22"/>
    <mergeCell ref="C21:J21"/>
    <mergeCell ref="C23:J23"/>
    <mergeCell ref="K23:M23"/>
    <mergeCell ref="N23:P23"/>
    <mergeCell ref="Q23:S23"/>
    <mergeCell ref="T23:V23"/>
    <mergeCell ref="W23:Y23"/>
    <mergeCell ref="Z19:AB19"/>
    <mergeCell ref="Z22:AB22"/>
    <mergeCell ref="Z20:AB20"/>
    <mergeCell ref="Z21:AB21"/>
    <mergeCell ref="N20:P20"/>
    <mergeCell ref="Q20:S20"/>
    <mergeCell ref="T20:V20"/>
    <mergeCell ref="W20:Y20"/>
    <mergeCell ref="Z23:AB23"/>
    <mergeCell ref="Z18:AB18"/>
    <mergeCell ref="C19:J19"/>
    <mergeCell ref="K19:M19"/>
    <mergeCell ref="N19:P19"/>
    <mergeCell ref="Q19:S19"/>
    <mergeCell ref="T19:V19"/>
    <mergeCell ref="C18:J18"/>
    <mergeCell ref="K18:M18"/>
    <mergeCell ref="N18:P18"/>
    <mergeCell ref="Q18:S18"/>
    <mergeCell ref="T18:V18"/>
    <mergeCell ref="W18:Y18"/>
    <mergeCell ref="W19:Y19"/>
    <mergeCell ref="Z16:AB16"/>
    <mergeCell ref="C17:J17"/>
    <mergeCell ref="K17:M17"/>
    <mergeCell ref="N17:P17"/>
    <mergeCell ref="Q17:S17"/>
    <mergeCell ref="T17:V17"/>
    <mergeCell ref="W17:Y17"/>
    <mergeCell ref="Z17:AB17"/>
    <mergeCell ref="C16:J16"/>
    <mergeCell ref="K16:M16"/>
    <mergeCell ref="N16:P16"/>
    <mergeCell ref="Q16:S16"/>
    <mergeCell ref="T16:V16"/>
    <mergeCell ref="W16:Y16"/>
    <mergeCell ref="Z14:AB14"/>
    <mergeCell ref="C15:J15"/>
    <mergeCell ref="K15:M15"/>
    <mergeCell ref="N15:P15"/>
    <mergeCell ref="Q15:S15"/>
    <mergeCell ref="T15:V15"/>
    <mergeCell ref="W15:Y15"/>
    <mergeCell ref="Z15:AB15"/>
    <mergeCell ref="C14:J14"/>
    <mergeCell ref="K14:M14"/>
    <mergeCell ref="N14:P14"/>
    <mergeCell ref="Q14:S14"/>
    <mergeCell ref="T14:V14"/>
    <mergeCell ref="W14:Y14"/>
    <mergeCell ref="Z12:AB12"/>
    <mergeCell ref="C13:J13"/>
    <mergeCell ref="K13:M13"/>
    <mergeCell ref="N13:P13"/>
    <mergeCell ref="Q13:S13"/>
    <mergeCell ref="T13:V13"/>
    <mergeCell ref="W13:Y13"/>
    <mergeCell ref="Z13:AB13"/>
    <mergeCell ref="C12:J12"/>
    <mergeCell ref="K12:M12"/>
    <mergeCell ref="N12:P12"/>
    <mergeCell ref="Q12:S12"/>
    <mergeCell ref="T12:V12"/>
    <mergeCell ref="W12:Y12"/>
    <mergeCell ref="Z10:AB10"/>
    <mergeCell ref="C11:J11"/>
    <mergeCell ref="K11:M11"/>
    <mergeCell ref="N11:P11"/>
    <mergeCell ref="Q11:S11"/>
    <mergeCell ref="T11:V11"/>
    <mergeCell ref="W11:Y11"/>
    <mergeCell ref="Z11:AB11"/>
    <mergeCell ref="C10:J10"/>
    <mergeCell ref="K10:M10"/>
    <mergeCell ref="N10:P10"/>
    <mergeCell ref="Q10:S10"/>
    <mergeCell ref="T10:V10"/>
    <mergeCell ref="W10:Y10"/>
    <mergeCell ref="Z7:AB7"/>
    <mergeCell ref="C9:J9"/>
    <mergeCell ref="K9:M9"/>
    <mergeCell ref="N9:P9"/>
    <mergeCell ref="Q9:S9"/>
    <mergeCell ref="T9:V9"/>
    <mergeCell ref="W9:Y9"/>
    <mergeCell ref="Z9:AB9"/>
    <mergeCell ref="C7:J7"/>
    <mergeCell ref="K7:M7"/>
    <mergeCell ref="N7:P7"/>
    <mergeCell ref="Q7:S7"/>
    <mergeCell ref="T7:V7"/>
    <mergeCell ref="W7:Y7"/>
    <mergeCell ref="Z5:AB5"/>
    <mergeCell ref="C6:J6"/>
    <mergeCell ref="K6:M6"/>
    <mergeCell ref="N6:P6"/>
    <mergeCell ref="Q6:S6"/>
    <mergeCell ref="T6:V6"/>
    <mergeCell ref="W6:Y6"/>
    <mergeCell ref="Z6:AB6"/>
    <mergeCell ref="B1:C1"/>
    <mergeCell ref="C2:AB2"/>
    <mergeCell ref="C4:J5"/>
    <mergeCell ref="K4:S4"/>
    <mergeCell ref="T4:AB4"/>
    <mergeCell ref="K5:M5"/>
    <mergeCell ref="N5:P5"/>
    <mergeCell ref="Q5:S5"/>
    <mergeCell ref="T5:V5"/>
    <mergeCell ref="W5:Y5"/>
  </mergeCells>
  <phoneticPr fontId="2"/>
  <pageMargins left="0.51181102362204722" right="0.51181102362204722" top="0.55118110236220474" bottom="0.55118110236220474" header="0.31496062992125984" footer="0.31496062992125984"/>
  <pageSetup paperSize="9" firstPageNumber="39" orientation="portrait" useFirstPageNumber="1" r:id="rId1"/>
  <headerFooter>
    <oddFooter>&amp;C&amp;"HGPｺﾞｼｯｸM,ﾒﾃﾞｨｳﾑ"&amp;10
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33DC-19CB-4380-9B90-D45B45B5DA10}">
  <dimension ref="B1:Z52"/>
  <sheetViews>
    <sheetView zoomScaleNormal="100" workbookViewId="0">
      <selection activeCell="F3" sqref="F3"/>
    </sheetView>
  </sheetViews>
  <sheetFormatPr defaultColWidth="2.625" defaultRowHeight="12"/>
  <cols>
    <col min="1" max="11" width="2.625" style="607"/>
    <col min="12" max="12" width="9.25" style="1008" customWidth="1"/>
    <col min="13" max="13" width="9.25" style="617" customWidth="1"/>
    <col min="14" max="14" width="9.25" style="1008" customWidth="1"/>
    <col min="15" max="15" width="9.25" style="617" customWidth="1"/>
    <col min="16" max="16" width="9.25" style="1008" customWidth="1"/>
    <col min="17" max="17" width="9.25" style="617" customWidth="1"/>
    <col min="18" max="18" width="8.875" style="1008" customWidth="1"/>
    <col min="19" max="19" width="11.375" style="100" customWidth="1"/>
    <col min="20" max="20" width="12.125" style="1008" customWidth="1"/>
    <col min="21" max="21" width="8.875" style="101" customWidth="1"/>
    <col min="22" max="22" width="11.625" style="607" customWidth="1"/>
    <col min="23" max="16384" width="2.625" style="607"/>
  </cols>
  <sheetData>
    <row r="1" spans="2:22" s="608" customFormat="1" ht="15.75" customHeight="1">
      <c r="B1" s="667" t="s">
        <v>728</v>
      </c>
      <c r="C1" s="667"/>
      <c r="D1" s="667"/>
      <c r="E1" s="667"/>
      <c r="F1" s="667"/>
      <c r="G1" s="667"/>
      <c r="H1" s="667"/>
      <c r="I1" s="667"/>
      <c r="J1" s="667"/>
      <c r="K1" s="667"/>
      <c r="L1" s="201"/>
      <c r="M1" s="476"/>
      <c r="N1" s="201"/>
      <c r="O1" s="476"/>
      <c r="P1" s="77"/>
      <c r="Q1" s="191"/>
      <c r="R1" s="77"/>
      <c r="S1" s="78"/>
      <c r="T1" s="77"/>
      <c r="U1" s="1015"/>
    </row>
    <row r="2" spans="2:22" s="608" customFormat="1" ht="15.75" customHeight="1">
      <c r="B2" s="11" t="s">
        <v>729</v>
      </c>
      <c r="C2" s="667"/>
      <c r="D2" s="667"/>
      <c r="E2" s="667"/>
      <c r="F2" s="667"/>
      <c r="G2" s="667"/>
      <c r="H2" s="667"/>
      <c r="I2" s="667"/>
      <c r="J2" s="667"/>
      <c r="K2" s="667"/>
      <c r="L2" s="201"/>
      <c r="M2" s="476"/>
      <c r="N2" s="201"/>
      <c r="O2" s="476"/>
      <c r="P2" s="77"/>
      <c r="Q2" s="191"/>
      <c r="R2" s="77"/>
      <c r="S2" s="78"/>
      <c r="T2" s="77"/>
      <c r="U2" s="1015"/>
    </row>
    <row r="3" spans="2:22" s="11" customFormat="1" ht="15.75" customHeight="1" thickBot="1">
      <c r="C3" s="609"/>
      <c r="D3" s="609"/>
      <c r="E3" s="609"/>
      <c r="F3" s="609"/>
      <c r="G3" s="609"/>
      <c r="H3" s="609"/>
      <c r="I3" s="609"/>
      <c r="J3" s="609"/>
      <c r="K3" s="609"/>
      <c r="L3" s="205"/>
      <c r="M3" s="477"/>
      <c r="N3" s="205"/>
      <c r="O3" s="477"/>
    </row>
    <row r="4" spans="2:22" ht="15.75" customHeight="1" thickTop="1">
      <c r="C4" s="1597" t="s">
        <v>653</v>
      </c>
      <c r="D4" s="1597"/>
      <c r="E4" s="1597"/>
      <c r="F4" s="1597"/>
      <c r="G4" s="1597"/>
      <c r="H4" s="1597"/>
      <c r="I4" s="1597"/>
      <c r="J4" s="1597"/>
      <c r="K4" s="1598"/>
      <c r="L4" s="1746" t="s">
        <v>534</v>
      </c>
      <c r="M4" s="2395"/>
      <c r="N4" s="1746" t="s">
        <v>759</v>
      </c>
      <c r="O4" s="2395"/>
      <c r="P4" s="1746" t="s">
        <v>767</v>
      </c>
      <c r="Q4" s="2402"/>
      <c r="R4" s="607"/>
      <c r="U4" s="607"/>
    </row>
    <row r="5" spans="2:22" ht="15.75" customHeight="1">
      <c r="C5" s="1601"/>
      <c r="D5" s="1601"/>
      <c r="E5" s="1601"/>
      <c r="F5" s="1601"/>
      <c r="G5" s="1601"/>
      <c r="H5" s="1601"/>
      <c r="I5" s="1601"/>
      <c r="J5" s="1601"/>
      <c r="K5" s="1711"/>
      <c r="L5" s="619" t="s">
        <v>647</v>
      </c>
      <c r="M5" s="629" t="s">
        <v>648</v>
      </c>
      <c r="N5" s="619" t="s">
        <v>647</v>
      </c>
      <c r="O5" s="620" t="s">
        <v>648</v>
      </c>
      <c r="P5" s="611" t="s">
        <v>647</v>
      </c>
      <c r="Q5" s="629" t="s">
        <v>648</v>
      </c>
      <c r="R5" s="607"/>
      <c r="U5" s="607"/>
    </row>
    <row r="6" spans="2:22" s="1001" customFormat="1" ht="15.75" customHeight="1">
      <c r="C6" s="1645"/>
      <c r="D6" s="1645"/>
      <c r="E6" s="1645"/>
      <c r="F6" s="1645"/>
      <c r="G6" s="1645"/>
      <c r="H6" s="1645"/>
      <c r="I6" s="1645"/>
      <c r="J6" s="1645"/>
      <c r="K6" s="1596"/>
      <c r="L6" s="1009" t="s">
        <v>507</v>
      </c>
      <c r="M6" s="630" t="s">
        <v>507</v>
      </c>
      <c r="N6" s="1009" t="s">
        <v>507</v>
      </c>
      <c r="O6" s="621" t="s">
        <v>507</v>
      </c>
      <c r="P6" s="1010" t="s">
        <v>507</v>
      </c>
      <c r="Q6" s="630" t="s">
        <v>507</v>
      </c>
    </row>
    <row r="7" spans="2:22" s="1001" customFormat="1" ht="15.75" customHeight="1">
      <c r="C7" s="2396" t="s">
        <v>909</v>
      </c>
      <c r="D7" s="2396"/>
      <c r="E7" s="2396"/>
      <c r="F7" s="2396"/>
      <c r="G7" s="2396"/>
      <c r="H7" s="2396"/>
      <c r="I7" s="2396"/>
      <c r="J7" s="2396"/>
      <c r="K7" s="2397"/>
      <c r="L7" s="774">
        <f t="shared" ref="L7:Q7" si="0">L8+L9+L15</f>
        <v>9867346</v>
      </c>
      <c r="M7" s="798">
        <f t="shared" si="0"/>
        <v>9407966</v>
      </c>
      <c r="N7" s="777">
        <f t="shared" si="0"/>
        <v>10161620</v>
      </c>
      <c r="O7" s="777">
        <f t="shared" si="0"/>
        <v>9616412</v>
      </c>
      <c r="P7" s="774">
        <f t="shared" si="0"/>
        <v>10240446</v>
      </c>
      <c r="Q7" s="777">
        <f t="shared" si="0"/>
        <v>9815266</v>
      </c>
    </row>
    <row r="8" spans="2:22" s="1012" customFormat="1" ht="15.75" customHeight="1">
      <c r="C8" s="1740" t="s">
        <v>644</v>
      </c>
      <c r="D8" s="1740"/>
      <c r="E8" s="1740"/>
      <c r="F8" s="1740"/>
      <c r="G8" s="1740"/>
      <c r="H8" s="1740"/>
      <c r="I8" s="1740"/>
      <c r="J8" s="1740"/>
      <c r="K8" s="1741"/>
      <c r="L8" s="615">
        <v>5591164</v>
      </c>
      <c r="M8" s="612">
        <v>5305304</v>
      </c>
      <c r="N8" s="631">
        <v>5843699</v>
      </c>
      <c r="O8" s="631">
        <v>5528054</v>
      </c>
      <c r="P8" s="615">
        <v>6163221</v>
      </c>
      <c r="Q8" s="631">
        <v>5808579</v>
      </c>
      <c r="R8"/>
      <c r="S8"/>
      <c r="T8"/>
    </row>
    <row r="9" spans="2:22" s="1012" customFormat="1" ht="15.75" customHeight="1">
      <c r="C9" s="2388" t="s">
        <v>655</v>
      </c>
      <c r="D9" s="2389"/>
      <c r="E9" s="2389"/>
      <c r="F9" s="2389"/>
      <c r="G9" s="2389"/>
      <c r="H9" s="2389"/>
      <c r="I9" s="2389"/>
      <c r="J9" s="2389"/>
      <c r="K9" s="2390"/>
      <c r="L9" s="820">
        <f t="shared" ref="L9:Q9" si="1">SUM(L10:L14)</f>
        <v>3966711</v>
      </c>
      <c r="M9" s="822">
        <f t="shared" si="1"/>
        <v>3737393</v>
      </c>
      <c r="N9" s="821">
        <f t="shared" si="1"/>
        <v>4004040</v>
      </c>
      <c r="O9" s="821">
        <f t="shared" si="1"/>
        <v>3716324</v>
      </c>
      <c r="P9" s="820">
        <f t="shared" si="1"/>
        <v>3754852</v>
      </c>
      <c r="Q9" s="821">
        <f t="shared" si="1"/>
        <v>3555634</v>
      </c>
      <c r="R9"/>
      <c r="S9"/>
      <c r="T9"/>
    </row>
    <row r="10" spans="2:22" s="1012" customFormat="1" ht="15.75" customHeight="1">
      <c r="D10" s="2398" t="s">
        <v>645</v>
      </c>
      <c r="E10" s="2388"/>
      <c r="F10" s="2388"/>
      <c r="G10" s="2388"/>
      <c r="H10" s="2388"/>
      <c r="I10" s="2388"/>
      <c r="J10" s="2388"/>
      <c r="K10" s="2399"/>
      <c r="L10" s="615">
        <v>2019201</v>
      </c>
      <c r="M10" s="612">
        <v>1883106</v>
      </c>
      <c r="N10" s="631">
        <v>2021202</v>
      </c>
      <c r="O10" s="631">
        <v>1827822</v>
      </c>
      <c r="P10" s="615">
        <v>1758727</v>
      </c>
      <c r="Q10" s="631">
        <v>1713132</v>
      </c>
      <c r="R10"/>
      <c r="S10"/>
      <c r="T10"/>
    </row>
    <row r="11" spans="2:22" s="1012" customFormat="1" ht="15.75" customHeight="1">
      <c r="D11" s="2387" t="s">
        <v>646</v>
      </c>
      <c r="E11" s="1740"/>
      <c r="F11" s="1740"/>
      <c r="G11" s="1740"/>
      <c r="H11" s="1740"/>
      <c r="I11" s="1740"/>
      <c r="J11" s="1740"/>
      <c r="K11" s="1741"/>
      <c r="L11" s="615">
        <v>600554</v>
      </c>
      <c r="M11" s="612">
        <v>572838</v>
      </c>
      <c r="N11" s="631">
        <v>589284</v>
      </c>
      <c r="O11" s="631">
        <v>566449</v>
      </c>
      <c r="P11" s="615">
        <v>570248</v>
      </c>
      <c r="Q11" s="631">
        <v>497455</v>
      </c>
    </row>
    <row r="12" spans="2:22" ht="15.75" customHeight="1">
      <c r="D12" s="2387" t="s">
        <v>649</v>
      </c>
      <c r="E12" s="1740"/>
      <c r="F12" s="1740"/>
      <c r="G12" s="1740"/>
      <c r="H12" s="1740"/>
      <c r="I12" s="1740"/>
      <c r="J12" s="1740"/>
      <c r="K12" s="1741"/>
      <c r="L12" s="615">
        <v>1077674</v>
      </c>
      <c r="M12" s="612">
        <v>1016116</v>
      </c>
      <c r="N12" s="631">
        <v>1108343</v>
      </c>
      <c r="O12" s="631">
        <v>1046685</v>
      </c>
      <c r="P12" s="615">
        <v>1132346</v>
      </c>
      <c r="Q12" s="631">
        <v>1062139</v>
      </c>
      <c r="R12" s="607"/>
      <c r="S12" s="607"/>
      <c r="T12" s="607"/>
      <c r="U12" s="607"/>
    </row>
    <row r="13" spans="2:22" ht="15.75" customHeight="1">
      <c r="D13" s="2387" t="s">
        <v>650</v>
      </c>
      <c r="E13" s="1740"/>
      <c r="F13" s="1740"/>
      <c r="G13" s="1740"/>
      <c r="H13" s="1740"/>
      <c r="I13" s="1740"/>
      <c r="J13" s="1740"/>
      <c r="K13" s="1741"/>
      <c r="L13" s="615">
        <v>86942</v>
      </c>
      <c r="M13" s="612">
        <v>86448</v>
      </c>
      <c r="N13" s="631">
        <v>87355</v>
      </c>
      <c r="O13" s="631">
        <v>86997</v>
      </c>
      <c r="P13" s="615">
        <v>87538</v>
      </c>
      <c r="Q13" s="631">
        <v>86901</v>
      </c>
      <c r="R13" s="607"/>
      <c r="S13" s="607"/>
      <c r="T13" s="607"/>
      <c r="U13" s="607"/>
    </row>
    <row r="14" spans="2:22" ht="15.75" customHeight="1">
      <c r="D14" s="2384" t="s">
        <v>651</v>
      </c>
      <c r="E14" s="2385"/>
      <c r="F14" s="2385"/>
      <c r="G14" s="2385"/>
      <c r="H14" s="2385"/>
      <c r="I14" s="2385"/>
      <c r="J14" s="2385"/>
      <c r="K14" s="2386"/>
      <c r="L14" s="615">
        <v>182340</v>
      </c>
      <c r="M14" s="612">
        <v>178885</v>
      </c>
      <c r="N14" s="631">
        <v>197856</v>
      </c>
      <c r="O14" s="631">
        <v>188371</v>
      </c>
      <c r="P14" s="615">
        <v>205993</v>
      </c>
      <c r="Q14" s="631">
        <v>196007</v>
      </c>
      <c r="R14" s="607"/>
      <c r="S14" s="607"/>
      <c r="T14"/>
      <c r="U14"/>
      <c r="V14"/>
    </row>
    <row r="15" spans="2:22" ht="15.75" customHeight="1">
      <c r="C15" s="2388" t="s">
        <v>762</v>
      </c>
      <c r="D15" s="2389"/>
      <c r="E15" s="2389"/>
      <c r="F15" s="2389"/>
      <c r="G15" s="2389"/>
      <c r="H15" s="2389"/>
      <c r="I15" s="2389"/>
      <c r="J15" s="2389"/>
      <c r="K15" s="2390"/>
      <c r="L15" s="820">
        <f>SUM(L16)</f>
        <v>309471</v>
      </c>
      <c r="M15" s="822">
        <f>SUM(M16)</f>
        <v>365269</v>
      </c>
      <c r="N15" s="821">
        <f>SUM(N16)</f>
        <v>313881</v>
      </c>
      <c r="O15" s="821">
        <f>SUM(O16)</f>
        <v>372034</v>
      </c>
      <c r="P15" s="820">
        <f>SUM(P16:P17)</f>
        <v>322373</v>
      </c>
      <c r="Q15" s="821">
        <f>SUM(Q16:Q17)</f>
        <v>451053</v>
      </c>
      <c r="R15" s="607"/>
      <c r="S15" s="607"/>
      <c r="T15"/>
      <c r="U15"/>
      <c r="V15"/>
    </row>
    <row r="16" spans="2:22" ht="15.75" customHeight="1" thickBot="1">
      <c r="C16" s="602"/>
      <c r="D16" s="2391" t="s">
        <v>652</v>
      </c>
      <c r="E16" s="2392"/>
      <c r="F16" s="2392"/>
      <c r="G16" s="2392"/>
      <c r="H16" s="2392"/>
      <c r="I16" s="2392"/>
      <c r="J16" s="2392"/>
      <c r="K16" s="2393"/>
      <c r="L16" s="603">
        <v>309471</v>
      </c>
      <c r="M16" s="605">
        <v>365269</v>
      </c>
      <c r="N16" s="604">
        <v>313881</v>
      </c>
      <c r="O16" s="632">
        <v>372034</v>
      </c>
      <c r="P16" s="603">
        <v>322373</v>
      </c>
      <c r="Q16" s="632">
        <v>451053</v>
      </c>
      <c r="R16" s="607"/>
      <c r="S16" s="607"/>
      <c r="T16"/>
      <c r="U16"/>
      <c r="V16"/>
    </row>
    <row r="17" spans="3:22" ht="12.75" thickTop="1">
      <c r="C17" s="608"/>
      <c r="D17" s="608"/>
      <c r="E17" s="608"/>
      <c r="F17" s="608"/>
      <c r="G17" s="608"/>
      <c r="H17" s="608"/>
      <c r="I17" s="608"/>
      <c r="J17" s="608"/>
      <c r="K17" s="608"/>
      <c r="R17" s="607"/>
      <c r="S17" s="607"/>
      <c r="T17" s="607"/>
      <c r="U17" s="607"/>
    </row>
    <row r="18" spans="3:22">
      <c r="L18" s="607"/>
      <c r="M18" s="618"/>
      <c r="N18" s="607"/>
      <c r="O18" s="618"/>
      <c r="P18" s="607"/>
      <c r="Q18" s="618"/>
      <c r="R18" s="607"/>
      <c r="S18" s="607"/>
      <c r="T18" s="607"/>
      <c r="U18" s="82"/>
    </row>
    <row r="19" spans="3:22" s="11" customFormat="1" ht="15.75" customHeight="1" thickBot="1">
      <c r="C19" s="609"/>
      <c r="D19" s="609"/>
      <c r="E19" s="609"/>
      <c r="F19" s="609"/>
      <c r="G19" s="609"/>
      <c r="H19" s="609"/>
      <c r="I19" s="609"/>
      <c r="J19" s="609"/>
      <c r="K19" s="609"/>
      <c r="L19" s="610"/>
      <c r="M19" s="606"/>
      <c r="N19" s="610"/>
      <c r="O19" s="606"/>
      <c r="P19" s="610"/>
      <c r="Q19" s="606"/>
    </row>
    <row r="20" spans="3:22" ht="15.75" customHeight="1" thickTop="1">
      <c r="C20" s="1597" t="s">
        <v>653</v>
      </c>
      <c r="D20" s="1597"/>
      <c r="E20" s="1597"/>
      <c r="F20" s="1597"/>
      <c r="G20" s="1597"/>
      <c r="H20" s="1597"/>
      <c r="I20" s="1597"/>
      <c r="J20" s="1597"/>
      <c r="K20" s="1598"/>
      <c r="L20" s="1746" t="s">
        <v>773</v>
      </c>
      <c r="M20" s="2395"/>
      <c r="N20" s="2394" t="s">
        <v>835</v>
      </c>
      <c r="O20" s="1746"/>
      <c r="P20" s="2394" t="s">
        <v>1048</v>
      </c>
      <c r="Q20" s="1746"/>
      <c r="R20" s="607"/>
      <c r="S20" s="607"/>
      <c r="T20" s="607"/>
      <c r="U20" s="607"/>
    </row>
    <row r="21" spans="3:22" ht="15.75" customHeight="1">
      <c r="C21" s="1601"/>
      <c r="D21" s="1601"/>
      <c r="E21" s="1601"/>
      <c r="F21" s="1601"/>
      <c r="G21" s="1601"/>
      <c r="H21" s="1601"/>
      <c r="I21" s="1601"/>
      <c r="J21" s="1601"/>
      <c r="K21" s="1711"/>
      <c r="L21" s="619" t="s">
        <v>647</v>
      </c>
      <c r="M21" s="629" t="s">
        <v>648</v>
      </c>
      <c r="N21" s="619" t="s">
        <v>647</v>
      </c>
      <c r="O21" s="629" t="s">
        <v>648</v>
      </c>
      <c r="P21" s="619" t="s">
        <v>647</v>
      </c>
      <c r="Q21" s="629" t="s">
        <v>648</v>
      </c>
      <c r="R21" s="607"/>
      <c r="S21" s="607"/>
      <c r="T21" s="607"/>
      <c r="U21" s="607"/>
    </row>
    <row r="22" spans="3:22" s="1001" customFormat="1" ht="15.75" customHeight="1">
      <c r="C22" s="1645"/>
      <c r="D22" s="1645"/>
      <c r="E22" s="1645"/>
      <c r="F22" s="1645"/>
      <c r="G22" s="1645"/>
      <c r="H22" s="1645"/>
      <c r="I22" s="1645"/>
      <c r="J22" s="1645"/>
      <c r="K22" s="1596"/>
      <c r="L22" s="1009" t="s">
        <v>507</v>
      </c>
      <c r="M22" s="630" t="s">
        <v>507</v>
      </c>
      <c r="N22" s="1009" t="s">
        <v>507</v>
      </c>
      <c r="O22" s="630" t="s">
        <v>507</v>
      </c>
      <c r="P22" s="1009" t="s">
        <v>507</v>
      </c>
      <c r="Q22" s="630" t="s">
        <v>507</v>
      </c>
    </row>
    <row r="23" spans="3:22" s="1001" customFormat="1" ht="15.75" customHeight="1">
      <c r="C23" s="2396" t="s">
        <v>909</v>
      </c>
      <c r="D23" s="2396"/>
      <c r="E23" s="2396"/>
      <c r="F23" s="2396"/>
      <c r="G23" s="2396"/>
      <c r="H23" s="2396"/>
      <c r="I23" s="2396"/>
      <c r="J23" s="2396"/>
      <c r="K23" s="2397"/>
      <c r="L23" s="774">
        <f t="shared" ref="L23:Q23" si="2">L24+L25+L32</f>
        <v>12596556</v>
      </c>
      <c r="M23" s="777">
        <f t="shared" si="2"/>
        <v>12270519</v>
      </c>
      <c r="N23" s="781">
        <f t="shared" si="2"/>
        <v>13074305</v>
      </c>
      <c r="O23" s="799">
        <f t="shared" si="2"/>
        <v>12677930</v>
      </c>
      <c r="P23" s="781">
        <f t="shared" si="2"/>
        <v>12639981</v>
      </c>
      <c r="Q23" s="799">
        <f t="shared" si="2"/>
        <v>12070552</v>
      </c>
      <c r="S23" s="1016"/>
      <c r="T23" s="1016"/>
    </row>
    <row r="24" spans="3:22" s="1012" customFormat="1" ht="15.75" customHeight="1">
      <c r="C24" s="1740" t="s">
        <v>644</v>
      </c>
      <c r="D24" s="1740"/>
      <c r="E24" s="1740"/>
      <c r="F24" s="1740"/>
      <c r="G24" s="1740"/>
      <c r="H24" s="1740"/>
      <c r="I24" s="1740"/>
      <c r="J24" s="1740"/>
      <c r="K24" s="1741"/>
      <c r="L24" s="615">
        <v>8451309</v>
      </c>
      <c r="M24" s="631">
        <v>7956810</v>
      </c>
      <c r="N24" s="636">
        <v>8898983</v>
      </c>
      <c r="O24" s="670">
        <v>8359056</v>
      </c>
      <c r="P24" s="636">
        <v>8237483</v>
      </c>
      <c r="Q24" s="670">
        <v>7667154</v>
      </c>
      <c r="R24"/>
      <c r="S24" s="1017"/>
      <c r="T24" s="1017"/>
    </row>
    <row r="25" spans="3:22" s="1012" customFormat="1" ht="15.75" customHeight="1">
      <c r="C25" s="2388" t="s">
        <v>655</v>
      </c>
      <c r="D25" s="2389"/>
      <c r="E25" s="2389"/>
      <c r="F25" s="2389"/>
      <c r="G25" s="2389"/>
      <c r="H25" s="2389"/>
      <c r="I25" s="2389"/>
      <c r="J25" s="2389"/>
      <c r="K25" s="2390"/>
      <c r="L25" s="820">
        <f t="shared" ref="L25:O25" si="3">SUM(L26:L30)</f>
        <v>3140350</v>
      </c>
      <c r="M25" s="821">
        <f t="shared" si="3"/>
        <v>3027846</v>
      </c>
      <c r="N25" s="823">
        <f t="shared" si="3"/>
        <v>3130065</v>
      </c>
      <c r="O25" s="824">
        <f t="shared" si="3"/>
        <v>3009387</v>
      </c>
      <c r="P25" s="823">
        <f>SUM(P26:P31)</f>
        <v>3385977</v>
      </c>
      <c r="Q25" s="824">
        <f>SUM(Q26:Q31)</f>
        <v>3210975</v>
      </c>
      <c r="R25"/>
      <c r="S25" s="631"/>
      <c r="T25" s="631"/>
      <c r="U25" s="1018"/>
      <c r="V25" s="1018"/>
    </row>
    <row r="26" spans="3:22" s="1012" customFormat="1" ht="15.75" customHeight="1">
      <c r="D26" s="2398" t="s">
        <v>645</v>
      </c>
      <c r="E26" s="2388"/>
      <c r="F26" s="2388"/>
      <c r="G26" s="2388"/>
      <c r="H26" s="2388"/>
      <c r="I26" s="2388"/>
      <c r="J26" s="2388"/>
      <c r="K26" s="2399"/>
      <c r="L26" s="615">
        <v>1635387</v>
      </c>
      <c r="M26" s="631">
        <v>1569128</v>
      </c>
      <c r="N26" s="636">
        <v>1570906</v>
      </c>
      <c r="O26" s="670">
        <v>1504275</v>
      </c>
      <c r="P26" s="636">
        <v>1661226</v>
      </c>
      <c r="Q26" s="670">
        <v>1585989</v>
      </c>
      <c r="R26"/>
      <c r="S26" s="1017"/>
      <c r="T26" s="1017"/>
    </row>
    <row r="27" spans="3:22" s="1012" customFormat="1" ht="15.75" customHeight="1">
      <c r="D27" s="2387" t="s">
        <v>646</v>
      </c>
      <c r="E27" s="1740"/>
      <c r="F27" s="1740"/>
      <c r="G27" s="1740"/>
      <c r="H27" s="1740"/>
      <c r="I27" s="1740"/>
      <c r="J27" s="1740"/>
      <c r="K27" s="1741"/>
      <c r="L27" s="1003" t="s">
        <v>418</v>
      </c>
      <c r="M27" s="1006" t="s">
        <v>418</v>
      </c>
      <c r="N27" s="1007" t="s">
        <v>418</v>
      </c>
      <c r="O27" s="671" t="s">
        <v>418</v>
      </c>
      <c r="P27" s="1007" t="s">
        <v>342</v>
      </c>
      <c r="Q27" s="671" t="s">
        <v>342</v>
      </c>
      <c r="S27" s="1002"/>
      <c r="T27" s="1002"/>
    </row>
    <row r="28" spans="3:22" ht="15.75" customHeight="1">
      <c r="D28" s="2387" t="s">
        <v>649</v>
      </c>
      <c r="E28" s="1740"/>
      <c r="F28" s="1740"/>
      <c r="G28" s="1740"/>
      <c r="H28" s="1740"/>
      <c r="I28" s="1740"/>
      <c r="J28" s="1740"/>
      <c r="K28" s="1741"/>
      <c r="L28" s="615">
        <v>1201947</v>
      </c>
      <c r="M28" s="631">
        <v>1165307</v>
      </c>
      <c r="N28" s="636">
        <v>1232696</v>
      </c>
      <c r="O28" s="670">
        <v>1189998</v>
      </c>
      <c r="P28" s="636">
        <v>1300710</v>
      </c>
      <c r="Q28" s="670">
        <v>1239301</v>
      </c>
      <c r="R28" s="607"/>
      <c r="S28" s="1017"/>
      <c r="T28" s="1017"/>
      <c r="U28" s="607"/>
    </row>
    <row r="29" spans="3:22" ht="15.75" customHeight="1">
      <c r="D29" s="2387" t="s">
        <v>650</v>
      </c>
      <c r="E29" s="1740"/>
      <c r="F29" s="1740"/>
      <c r="G29" s="1740"/>
      <c r="H29" s="1740"/>
      <c r="I29" s="1740"/>
      <c r="J29" s="1740"/>
      <c r="K29" s="1741"/>
      <c r="L29" s="615">
        <v>83166</v>
      </c>
      <c r="M29" s="631">
        <v>82812</v>
      </c>
      <c r="N29" s="636">
        <v>85772</v>
      </c>
      <c r="O29" s="670">
        <v>85124</v>
      </c>
      <c r="P29" s="636">
        <v>98997</v>
      </c>
      <c r="Q29" s="670">
        <v>98120</v>
      </c>
      <c r="R29" s="607"/>
      <c r="S29" s="1017"/>
      <c r="T29" s="1017"/>
      <c r="U29" s="607"/>
    </row>
    <row r="30" spans="3:22" ht="15.75" customHeight="1">
      <c r="D30" s="2387" t="s">
        <v>651</v>
      </c>
      <c r="E30" s="1740"/>
      <c r="F30" s="1740"/>
      <c r="G30" s="1740"/>
      <c r="H30" s="1740"/>
      <c r="I30" s="1740"/>
      <c r="J30" s="1740"/>
      <c r="K30" s="1741"/>
      <c r="L30" s="615">
        <v>219850</v>
      </c>
      <c r="M30" s="631">
        <v>210599</v>
      </c>
      <c r="N30" s="636">
        <v>240691</v>
      </c>
      <c r="O30" s="670">
        <v>229990</v>
      </c>
      <c r="P30" s="636">
        <v>248282</v>
      </c>
      <c r="Q30" s="670">
        <v>247678</v>
      </c>
      <c r="R30" s="607"/>
      <c r="S30" s="1017"/>
      <c r="T30" s="1017"/>
      <c r="U30"/>
      <c r="V30"/>
    </row>
    <row r="31" spans="3:22" ht="31.5" customHeight="1">
      <c r="D31" s="2384" t="s">
        <v>1049</v>
      </c>
      <c r="E31" s="2385"/>
      <c r="F31" s="2385"/>
      <c r="G31" s="2385"/>
      <c r="H31" s="2385"/>
      <c r="I31" s="2385"/>
      <c r="J31" s="2385"/>
      <c r="K31" s="2386"/>
      <c r="L31" s="1003" t="s">
        <v>342</v>
      </c>
      <c r="M31" s="1006" t="s">
        <v>342</v>
      </c>
      <c r="N31" s="1007" t="s">
        <v>342</v>
      </c>
      <c r="O31" s="671" t="s">
        <v>342</v>
      </c>
      <c r="P31" s="1007">
        <v>76762</v>
      </c>
      <c r="Q31" s="671">
        <v>39887</v>
      </c>
      <c r="R31" s="607"/>
      <c r="S31" s="1017"/>
      <c r="T31" s="1017"/>
      <c r="U31"/>
      <c r="V31"/>
    </row>
    <row r="32" spans="3:22" ht="15.75" customHeight="1">
      <c r="C32" s="2388" t="s">
        <v>762</v>
      </c>
      <c r="D32" s="2389"/>
      <c r="E32" s="2389"/>
      <c r="F32" s="2389"/>
      <c r="G32" s="2389"/>
      <c r="H32" s="2389"/>
      <c r="I32" s="2389"/>
      <c r="J32" s="2389"/>
      <c r="K32" s="2390"/>
      <c r="L32" s="820">
        <f t="shared" ref="L32:Q32" si="4">SUM(L33:L34)</f>
        <v>1004897</v>
      </c>
      <c r="M32" s="821">
        <f t="shared" si="4"/>
        <v>1285863</v>
      </c>
      <c r="N32" s="823">
        <f t="shared" si="4"/>
        <v>1045257</v>
      </c>
      <c r="O32" s="824">
        <f t="shared" si="4"/>
        <v>1309487</v>
      </c>
      <c r="P32" s="823">
        <f t="shared" si="4"/>
        <v>1016521</v>
      </c>
      <c r="Q32" s="824">
        <f t="shared" si="4"/>
        <v>1192423</v>
      </c>
      <c r="R32" s="607"/>
      <c r="S32" s="16"/>
      <c r="T32" s="16"/>
      <c r="U32"/>
      <c r="V32"/>
    </row>
    <row r="33" spans="3:26" ht="15.75" customHeight="1">
      <c r="D33" s="2398" t="s">
        <v>652</v>
      </c>
      <c r="E33" s="2388"/>
      <c r="F33" s="2388"/>
      <c r="G33" s="2388"/>
      <c r="H33" s="2388"/>
      <c r="I33" s="2388"/>
      <c r="J33" s="2388"/>
      <c r="K33" s="2399"/>
      <c r="L33" s="628">
        <v>319895</v>
      </c>
      <c r="M33" s="631">
        <v>484915</v>
      </c>
      <c r="N33" s="672">
        <v>332774</v>
      </c>
      <c r="O33" s="670">
        <v>490186</v>
      </c>
      <c r="P33" s="672">
        <v>316064</v>
      </c>
      <c r="Q33" s="670">
        <v>433421</v>
      </c>
      <c r="R33" s="607"/>
      <c r="S33" s="16"/>
      <c r="T33" s="16"/>
      <c r="U33"/>
      <c r="V33"/>
    </row>
    <row r="34" spans="3:26" ht="12.75" thickBot="1">
      <c r="C34" s="602"/>
      <c r="D34" s="2400" t="s">
        <v>783</v>
      </c>
      <c r="E34" s="1738"/>
      <c r="F34" s="1738"/>
      <c r="G34" s="1738"/>
      <c r="H34" s="1738"/>
      <c r="I34" s="1738"/>
      <c r="J34" s="1738"/>
      <c r="K34" s="2401"/>
      <c r="L34" s="1000">
        <v>685002</v>
      </c>
      <c r="M34" s="1004">
        <v>800948</v>
      </c>
      <c r="N34" s="673">
        <v>712483</v>
      </c>
      <c r="O34" s="674">
        <v>819301</v>
      </c>
      <c r="P34" s="673">
        <v>700457</v>
      </c>
      <c r="Q34" s="674">
        <v>759002</v>
      </c>
      <c r="R34" s="607"/>
      <c r="S34" s="16"/>
      <c r="T34" s="16"/>
      <c r="U34" s="607"/>
    </row>
    <row r="35" spans="3:26" ht="12.75" thickTop="1">
      <c r="L35" s="204"/>
      <c r="M35" s="478"/>
      <c r="N35" s="204"/>
      <c r="O35" s="478"/>
      <c r="P35" s="607"/>
      <c r="Q35" s="607"/>
      <c r="R35" s="607"/>
      <c r="S35" s="607"/>
      <c r="T35" s="607"/>
      <c r="U35" s="607"/>
    </row>
    <row r="36" spans="3:26">
      <c r="L36" s="204"/>
      <c r="M36" s="478"/>
      <c r="N36" s="204"/>
      <c r="O36" s="478"/>
    </row>
    <row r="42" spans="3:26">
      <c r="L42" s="119"/>
      <c r="M42" s="277"/>
      <c r="N42" s="119"/>
      <c r="O42" s="277"/>
      <c r="P42" s="119"/>
      <c r="Q42" s="277"/>
      <c r="R42" s="119"/>
      <c r="S42" s="278"/>
      <c r="T42" s="119"/>
      <c r="U42" s="279"/>
      <c r="V42" s="8"/>
      <c r="W42" s="8"/>
      <c r="X42" s="8"/>
      <c r="Y42" s="8"/>
      <c r="Z42" s="8"/>
    </row>
    <row r="43" spans="3:26">
      <c r="L43" s="119"/>
      <c r="M43" s="277"/>
      <c r="N43" s="119"/>
      <c r="O43" s="277"/>
      <c r="P43" s="119"/>
      <c r="Q43" s="277"/>
      <c r="R43" s="119"/>
      <c r="S43" s="278"/>
      <c r="T43" s="119"/>
      <c r="U43" s="279"/>
      <c r="V43" s="8"/>
      <c r="W43" s="8"/>
      <c r="X43" s="8"/>
      <c r="Y43" s="8"/>
      <c r="Z43" s="8"/>
    </row>
    <row r="44" spans="3:26">
      <c r="L44" s="119"/>
      <c r="M44" s="277"/>
      <c r="N44" s="119"/>
      <c r="O44" s="277"/>
      <c r="P44" s="119"/>
      <c r="Q44" s="277"/>
      <c r="R44" s="119"/>
      <c r="S44" s="278"/>
      <c r="T44" s="119"/>
      <c r="U44" s="279"/>
      <c r="V44" s="8"/>
      <c r="W44" s="8"/>
      <c r="X44" s="8"/>
      <c r="Y44" s="8"/>
      <c r="Z44" s="8"/>
    </row>
    <row r="45" spans="3:26">
      <c r="L45" s="119"/>
      <c r="M45" s="277"/>
      <c r="N45" s="119"/>
      <c r="O45" s="277"/>
      <c r="P45" s="119"/>
      <c r="Q45" s="277"/>
      <c r="R45" s="119"/>
      <c r="S45" s="278"/>
      <c r="T45" s="119"/>
      <c r="U45" s="279"/>
      <c r="V45" s="8"/>
      <c r="W45" s="8"/>
      <c r="X45" s="8"/>
      <c r="Y45" s="8"/>
      <c r="Z45" s="8"/>
    </row>
    <row r="46" spans="3:26">
      <c r="L46" s="119"/>
      <c r="M46" s="277"/>
      <c r="N46" s="119"/>
      <c r="O46" s="277"/>
      <c r="P46" s="119"/>
      <c r="Q46" s="277"/>
      <c r="R46" s="119"/>
      <c r="S46" s="278"/>
      <c r="T46" s="119"/>
      <c r="U46" s="279"/>
      <c r="V46" s="8"/>
      <c r="W46" s="8"/>
      <c r="X46" s="8"/>
      <c r="Y46" s="8"/>
      <c r="Z46" s="8"/>
    </row>
    <row r="47" spans="3:26">
      <c r="L47" s="119"/>
      <c r="M47" s="277"/>
      <c r="N47" s="119"/>
      <c r="O47" s="277"/>
      <c r="P47" s="119"/>
      <c r="Q47" s="277"/>
      <c r="R47" s="119"/>
      <c r="S47" s="278"/>
      <c r="T47" s="119"/>
      <c r="U47" s="279"/>
      <c r="V47" s="8"/>
      <c r="W47" s="8"/>
      <c r="X47" s="8"/>
      <c r="Y47" s="8"/>
      <c r="Z47" s="8"/>
    </row>
    <row r="48" spans="3:26">
      <c r="L48" s="119"/>
      <c r="M48" s="277"/>
      <c r="N48" s="119"/>
      <c r="O48" s="277"/>
      <c r="P48" s="119"/>
      <c r="Q48" s="277"/>
      <c r="R48" s="119"/>
      <c r="S48" s="278"/>
      <c r="T48" s="119"/>
      <c r="U48" s="279"/>
      <c r="V48" s="8"/>
      <c r="W48" s="294"/>
      <c r="X48" s="294"/>
      <c r="Y48" s="294"/>
      <c r="Z48" s="294"/>
    </row>
    <row r="49" spans="12:26">
      <c r="L49" s="119"/>
      <c r="M49" s="277"/>
      <c r="N49" s="119"/>
      <c r="O49" s="277"/>
      <c r="P49" s="119"/>
      <c r="Q49" s="277"/>
      <c r="R49" s="119"/>
      <c r="S49" s="278"/>
      <c r="T49" s="119"/>
      <c r="U49" s="279"/>
      <c r="V49" s="8"/>
      <c r="W49" s="8"/>
      <c r="X49" s="8"/>
      <c r="Y49" s="8"/>
      <c r="Z49" s="8"/>
    </row>
    <row r="50" spans="12:26">
      <c r="L50" s="119"/>
      <c r="M50" s="277"/>
      <c r="N50" s="119"/>
      <c r="O50" s="277"/>
      <c r="P50" s="119"/>
      <c r="Q50" s="277"/>
      <c r="R50" s="119"/>
      <c r="S50" s="278"/>
      <c r="T50" s="119"/>
      <c r="U50" s="279"/>
      <c r="V50" s="8"/>
      <c r="W50" s="8"/>
      <c r="X50" s="8"/>
      <c r="Y50" s="8"/>
      <c r="Z50" s="8"/>
    </row>
    <row r="51" spans="12:26">
      <c r="L51" s="119"/>
      <c r="M51" s="277"/>
      <c r="N51" s="119"/>
      <c r="O51" s="277"/>
      <c r="P51" s="119"/>
      <c r="Q51" s="277"/>
      <c r="R51" s="119"/>
      <c r="S51" s="278"/>
      <c r="T51" s="119"/>
      <c r="U51" s="279"/>
      <c r="V51" s="8"/>
      <c r="W51" s="8"/>
      <c r="X51" s="8"/>
      <c r="Y51" s="8"/>
      <c r="Z51" s="8"/>
    </row>
    <row r="52" spans="12:26">
      <c r="L52" s="119"/>
      <c r="M52" s="277"/>
      <c r="N52" s="119"/>
      <c r="O52" s="277"/>
      <c r="P52" s="119"/>
      <c r="Q52" s="277"/>
      <c r="R52" s="119"/>
      <c r="S52" s="278"/>
      <c r="T52" s="119"/>
      <c r="U52" s="279"/>
      <c r="V52" s="8"/>
      <c r="W52" s="8"/>
      <c r="X52" s="8"/>
      <c r="Y52" s="8"/>
      <c r="Z52" s="8"/>
    </row>
  </sheetData>
  <mergeCells count="32">
    <mergeCell ref="C32:K32"/>
    <mergeCell ref="D34:K34"/>
    <mergeCell ref="P4:Q4"/>
    <mergeCell ref="P20:Q20"/>
    <mergeCell ref="D33:K33"/>
    <mergeCell ref="D11:K11"/>
    <mergeCell ref="D12:K12"/>
    <mergeCell ref="D13:K13"/>
    <mergeCell ref="D10:K10"/>
    <mergeCell ref="C4:K5"/>
    <mergeCell ref="C7:K7"/>
    <mergeCell ref="C8:K8"/>
    <mergeCell ref="C9:K9"/>
    <mergeCell ref="N4:O4"/>
    <mergeCell ref="C6:K6"/>
    <mergeCell ref="L4:M4"/>
    <mergeCell ref="N20:O20"/>
    <mergeCell ref="L20:M20"/>
    <mergeCell ref="D27:K27"/>
    <mergeCell ref="D28:K28"/>
    <mergeCell ref="D29:K29"/>
    <mergeCell ref="C22:K22"/>
    <mergeCell ref="C23:K23"/>
    <mergeCell ref="C24:K24"/>
    <mergeCell ref="C25:K25"/>
    <mergeCell ref="D26:K26"/>
    <mergeCell ref="D31:K31"/>
    <mergeCell ref="D30:K30"/>
    <mergeCell ref="D14:K14"/>
    <mergeCell ref="C15:K15"/>
    <mergeCell ref="D16:K16"/>
    <mergeCell ref="C20:K21"/>
  </mergeCells>
  <phoneticPr fontId="2"/>
  <pageMargins left="0.51181102362204722" right="0.51181102362204722" top="0.55118110236220474" bottom="0.55118110236220474" header="0.31496062992125984" footer="0.31496062992125984"/>
  <pageSetup paperSize="9" firstPageNumber="40" orientation="portrait" useFirstPageNumber="1" r:id="rId1"/>
  <headerFooter>
    <oddFooter>&amp;C&amp;"HGPｺﾞｼｯｸM,ﾒﾃﾞｨｳﾑ"&amp;10
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V53"/>
  <sheetViews>
    <sheetView zoomScaleNormal="100" workbookViewId="0">
      <selection activeCell="J20" sqref="J20"/>
    </sheetView>
  </sheetViews>
  <sheetFormatPr defaultColWidth="2.625" defaultRowHeight="12"/>
  <cols>
    <col min="1" max="9" width="2.625" style="607"/>
    <col min="10" max="10" width="9.875" style="1008" customWidth="1"/>
    <col min="11" max="11" width="5.375" style="193" customWidth="1"/>
    <col min="12" max="12" width="9.875" style="204" customWidth="1" collapsed="1"/>
    <col min="13" max="13" width="5.375" style="193" customWidth="1"/>
    <col min="14" max="14" width="9.875" style="204" customWidth="1" collapsed="1"/>
    <col min="15" max="15" width="5.375" style="193" customWidth="1"/>
    <col min="16" max="16" width="9.875" style="607" customWidth="1"/>
    <col min="17" max="17" width="5.375" style="607" customWidth="1"/>
    <col min="18" max="18" width="9.875" style="607" customWidth="1"/>
    <col min="19" max="19" width="5.375" style="607" customWidth="1"/>
    <col min="20" max="20" width="2.625" style="607"/>
    <col min="21" max="21" width="17.375" style="607" customWidth="1"/>
    <col min="22" max="16384" width="2.625" style="607"/>
  </cols>
  <sheetData>
    <row r="1" spans="2:21" s="608" customFormat="1" ht="17.25">
      <c r="B1" s="11"/>
      <c r="C1" s="667"/>
      <c r="D1" s="667"/>
      <c r="E1" s="667"/>
      <c r="F1" s="667"/>
      <c r="G1" s="667"/>
      <c r="H1" s="667"/>
      <c r="I1" s="667"/>
      <c r="J1" s="77"/>
      <c r="K1" s="192"/>
      <c r="L1" s="201"/>
      <c r="M1" s="192"/>
      <c r="N1" s="201"/>
      <c r="O1" s="192"/>
    </row>
    <row r="2" spans="2:21" s="11" customFormat="1" ht="15.75" customHeight="1">
      <c r="C2" s="11" t="s">
        <v>922</v>
      </c>
      <c r="D2" s="1011"/>
      <c r="E2" s="1011"/>
      <c r="F2" s="1011"/>
      <c r="G2" s="1011"/>
      <c r="H2" s="1011"/>
      <c r="I2" s="1011"/>
      <c r="J2" s="38"/>
      <c r="K2" s="196"/>
      <c r="L2" s="202"/>
      <c r="M2" s="196"/>
      <c r="N2" s="202"/>
      <c r="O2" s="196"/>
    </row>
    <row r="3" spans="2:21" s="11" customFormat="1" ht="15.75" customHeight="1" thickBot="1">
      <c r="D3" s="609"/>
      <c r="E3" s="609"/>
      <c r="F3" s="609"/>
      <c r="G3" s="609"/>
      <c r="H3" s="609"/>
      <c r="I3" s="609"/>
      <c r="J3" s="205"/>
      <c r="K3" s="479"/>
      <c r="L3" s="205"/>
      <c r="M3" s="479"/>
      <c r="N3" s="205"/>
      <c r="O3" s="479"/>
    </row>
    <row r="4" spans="2:21" ht="15.75" customHeight="1" thickTop="1">
      <c r="C4" s="1597" t="s">
        <v>656</v>
      </c>
      <c r="D4" s="1597"/>
      <c r="E4" s="1597"/>
      <c r="F4" s="1597"/>
      <c r="G4" s="1597"/>
      <c r="H4" s="1597"/>
      <c r="I4" s="1598"/>
      <c r="J4" s="2395" t="s">
        <v>759</v>
      </c>
      <c r="K4" s="1746"/>
      <c r="L4" s="2394" t="s">
        <v>767</v>
      </c>
      <c r="M4" s="1746"/>
      <c r="N4" s="2394" t="s">
        <v>773</v>
      </c>
      <c r="O4" s="1746"/>
      <c r="P4" s="2394" t="s">
        <v>835</v>
      </c>
      <c r="Q4" s="1746"/>
      <c r="R4" s="2394" t="s">
        <v>1048</v>
      </c>
      <c r="S4" s="1746"/>
    </row>
    <row r="5" spans="2:21" ht="15.75" customHeight="1">
      <c r="C5" s="1601"/>
      <c r="D5" s="1601"/>
      <c r="E5" s="1601"/>
      <c r="F5" s="1601"/>
      <c r="G5" s="1601"/>
      <c r="H5" s="1601"/>
      <c r="I5" s="1711"/>
      <c r="J5" s="611" t="s">
        <v>681</v>
      </c>
      <c r="K5" s="622" t="s">
        <v>279</v>
      </c>
      <c r="L5" s="619" t="s">
        <v>681</v>
      </c>
      <c r="M5" s="622" t="s">
        <v>279</v>
      </c>
      <c r="N5" s="619" t="s">
        <v>681</v>
      </c>
      <c r="O5" s="622" t="s">
        <v>279</v>
      </c>
      <c r="P5" s="619" t="s">
        <v>681</v>
      </c>
      <c r="Q5" s="622" t="s">
        <v>279</v>
      </c>
      <c r="R5" s="619" t="s">
        <v>681</v>
      </c>
      <c r="S5" s="622" t="s">
        <v>279</v>
      </c>
    </row>
    <row r="6" spans="2:21" s="1001" customFormat="1" ht="15.75" customHeight="1">
      <c r="C6" s="1645"/>
      <c r="D6" s="1645"/>
      <c r="E6" s="1645"/>
      <c r="F6" s="1645"/>
      <c r="G6" s="1645"/>
      <c r="H6" s="1645"/>
      <c r="I6" s="1596"/>
      <c r="J6" s="1010" t="s">
        <v>507</v>
      </c>
      <c r="K6" s="623" t="s">
        <v>331</v>
      </c>
      <c r="L6" s="1009" t="s">
        <v>507</v>
      </c>
      <c r="M6" s="623" t="s">
        <v>331</v>
      </c>
      <c r="N6" s="1009" t="s">
        <v>507</v>
      </c>
      <c r="O6" s="623" t="s">
        <v>331</v>
      </c>
      <c r="P6" s="1009" t="s">
        <v>507</v>
      </c>
      <c r="Q6" s="623" t="s">
        <v>331</v>
      </c>
      <c r="R6" s="1009" t="s">
        <v>507</v>
      </c>
      <c r="S6" s="623" t="s">
        <v>331</v>
      </c>
    </row>
    <row r="7" spans="2:21" s="1001" customFormat="1" ht="15.75" customHeight="1">
      <c r="C7" s="2396" t="s">
        <v>654</v>
      </c>
      <c r="D7" s="2396"/>
      <c r="E7" s="2396"/>
      <c r="F7" s="2396"/>
      <c r="G7" s="2396"/>
      <c r="H7" s="2396"/>
      <c r="I7" s="2397"/>
      <c r="J7" s="777">
        <f>J8+SUM(J13:J33)</f>
        <v>5843699</v>
      </c>
      <c r="K7" s="780">
        <f>J7/J$7*100</f>
        <v>100</v>
      </c>
      <c r="L7" s="774">
        <f>L8+SUM(L13:L33)</f>
        <v>6163221</v>
      </c>
      <c r="M7" s="780">
        <f>L7/L$7*100</f>
        <v>100</v>
      </c>
      <c r="N7" s="774">
        <f>N8+SUM(N13:N33)</f>
        <v>8451309</v>
      </c>
      <c r="O7" s="780">
        <f>N7/N$7*100</f>
        <v>100</v>
      </c>
      <c r="P7" s="781">
        <f>P8+SUM(P13:P33)</f>
        <v>8898983</v>
      </c>
      <c r="Q7" s="782">
        <f>P7/P$7*100</f>
        <v>100</v>
      </c>
      <c r="R7" s="781">
        <f>R8+SUM(R13:R33)</f>
        <v>8237483</v>
      </c>
      <c r="S7" s="782">
        <f>R7/R$7*100</f>
        <v>100</v>
      </c>
      <c r="U7" s="1019"/>
    </row>
    <row r="8" spans="2:21" s="1012" customFormat="1" ht="15.75" customHeight="1">
      <c r="C8" s="1742" t="s">
        <v>657</v>
      </c>
      <c r="D8" s="2403"/>
      <c r="E8" s="2403"/>
      <c r="F8" s="2403"/>
      <c r="G8" s="2403"/>
      <c r="H8" s="2403"/>
      <c r="I8" s="2404"/>
      <c r="J8" s="827">
        <f>SUM(J9:J12)</f>
        <v>3215187</v>
      </c>
      <c r="K8" s="825">
        <f>J8/J$7*100</f>
        <v>55.019722952876251</v>
      </c>
      <c r="L8" s="826">
        <f>SUM(L9:L12)</f>
        <v>3078211</v>
      </c>
      <c r="M8" s="825">
        <f>L8/L$7*100</f>
        <v>49.94484215315336</v>
      </c>
      <c r="N8" s="826">
        <f>SUM(N9:N12)</f>
        <v>3119115</v>
      </c>
      <c r="O8" s="825">
        <f>N8/N$7*100</f>
        <v>36.906886258684892</v>
      </c>
      <c r="P8" s="828">
        <f>SUM(P9:P12)</f>
        <v>2907934</v>
      </c>
      <c r="Q8" s="829">
        <f>P8/P$7*100</f>
        <v>32.677149737222784</v>
      </c>
      <c r="R8" s="828">
        <f>SUM(R9:R12)</f>
        <v>3177699</v>
      </c>
      <c r="S8" s="829">
        <f>R8/R$7*100</f>
        <v>38.576091750356269</v>
      </c>
      <c r="U8" s="1020"/>
    </row>
    <row r="9" spans="2:21" s="1012" customFormat="1" ht="15.75" customHeight="1">
      <c r="D9" s="2398" t="s">
        <v>659</v>
      </c>
      <c r="E9" s="2388"/>
      <c r="F9" s="2388"/>
      <c r="G9" s="2388"/>
      <c r="H9" s="2388"/>
      <c r="I9" s="2399"/>
      <c r="J9" s="631">
        <v>1626901</v>
      </c>
      <c r="K9" s="625">
        <f>J9/J$8*100</f>
        <v>50.600509394943437</v>
      </c>
      <c r="L9" s="615">
        <v>1501757</v>
      </c>
      <c r="M9" s="625">
        <v>50.600509394943437</v>
      </c>
      <c r="N9" s="615">
        <v>1513868</v>
      </c>
      <c r="O9" s="625">
        <f>N9/N$8*100</f>
        <v>48.535177446166621</v>
      </c>
      <c r="P9" s="636">
        <v>1291040</v>
      </c>
      <c r="Q9" s="633">
        <f>P9/P$8*100</f>
        <v>44.39715619405392</v>
      </c>
      <c r="R9" s="636">
        <v>1575318</v>
      </c>
      <c r="S9" s="633">
        <f>R9/R$8*100</f>
        <v>49.574173010093155</v>
      </c>
      <c r="U9" s="1020"/>
    </row>
    <row r="10" spans="2:21" s="1012" customFormat="1" ht="15.75" customHeight="1">
      <c r="D10" s="2387" t="s">
        <v>658</v>
      </c>
      <c r="E10" s="1740"/>
      <c r="F10" s="1740"/>
      <c r="G10" s="1740"/>
      <c r="H10" s="1740"/>
      <c r="I10" s="1741"/>
      <c r="J10" s="631">
        <v>1442094</v>
      </c>
      <c r="K10" s="625">
        <f>J10/J$8*100</f>
        <v>44.85257000603697</v>
      </c>
      <c r="L10" s="615">
        <v>1429440</v>
      </c>
      <c r="M10" s="625">
        <v>44.85257000603697</v>
      </c>
      <c r="N10" s="615">
        <v>1453655</v>
      </c>
      <c r="O10" s="625">
        <f>N10/N$8*100</f>
        <v>46.604726020040943</v>
      </c>
      <c r="P10" s="636">
        <v>1460762</v>
      </c>
      <c r="Q10" s="633">
        <f>P10/P$8*100</f>
        <v>50.233671053056916</v>
      </c>
      <c r="R10" s="636">
        <v>1433365</v>
      </c>
      <c r="S10" s="633">
        <f>R10/R$8*100</f>
        <v>45.107009820628072</v>
      </c>
      <c r="U10" s="1020"/>
    </row>
    <row r="11" spans="2:21" ht="15.75" customHeight="1">
      <c r="D11" s="2387" t="s">
        <v>660</v>
      </c>
      <c r="E11" s="1740"/>
      <c r="F11" s="1740"/>
      <c r="G11" s="1740"/>
      <c r="H11" s="1740"/>
      <c r="I11" s="1741"/>
      <c r="J11" s="631">
        <v>33167</v>
      </c>
      <c r="K11" s="625">
        <f>J11/J$8*100</f>
        <v>1.0315729691616693</v>
      </c>
      <c r="L11" s="615">
        <v>35358</v>
      </c>
      <c r="M11" s="625">
        <v>1.0315729691616693</v>
      </c>
      <c r="N11" s="615">
        <v>37804</v>
      </c>
      <c r="O11" s="625">
        <f>N11/N$8*100</f>
        <v>1.2120104580946838</v>
      </c>
      <c r="P11" s="636">
        <v>40002</v>
      </c>
      <c r="Q11" s="633">
        <f>P11/P$8*100</f>
        <v>1.375615815214513</v>
      </c>
      <c r="R11" s="636">
        <v>42336</v>
      </c>
      <c r="S11" s="633">
        <f>R11/R$8*100</f>
        <v>1.3322847758708425</v>
      </c>
      <c r="U11" s="1017"/>
    </row>
    <row r="12" spans="2:21" ht="15.75" customHeight="1">
      <c r="D12" s="2384" t="s">
        <v>661</v>
      </c>
      <c r="E12" s="2385"/>
      <c r="F12" s="2385"/>
      <c r="G12" s="2385"/>
      <c r="H12" s="2385"/>
      <c r="I12" s="2386"/>
      <c r="J12" s="631">
        <v>113025</v>
      </c>
      <c r="K12" s="625">
        <f>J12/J$8*100</f>
        <v>3.5153476298579212</v>
      </c>
      <c r="L12" s="615">
        <v>111656</v>
      </c>
      <c r="M12" s="625">
        <v>3.5153476298579212</v>
      </c>
      <c r="N12" s="615">
        <v>113788</v>
      </c>
      <c r="O12" s="625">
        <f>N12/N$8*100</f>
        <v>3.648086075697754</v>
      </c>
      <c r="P12" s="636">
        <v>116130</v>
      </c>
      <c r="Q12" s="633">
        <f>P12/P$8*100</f>
        <v>3.9935569376746511</v>
      </c>
      <c r="R12" s="636">
        <v>126680</v>
      </c>
      <c r="S12" s="633">
        <f>R12/R$8*100</f>
        <v>3.9865323934079342</v>
      </c>
      <c r="U12" s="1017"/>
    </row>
    <row r="13" spans="2:21" s="1012" customFormat="1" ht="15.75" customHeight="1">
      <c r="C13" s="2389" t="s">
        <v>662</v>
      </c>
      <c r="D13" s="2389"/>
      <c r="E13" s="2389"/>
      <c r="F13" s="2389"/>
      <c r="G13" s="2389"/>
      <c r="H13" s="2389"/>
      <c r="I13" s="2390"/>
      <c r="J13" s="821">
        <v>37530</v>
      </c>
      <c r="K13" s="830">
        <f t="shared" ref="K13:K18" si="0">J13/J$7*100</f>
        <v>0.64223020384862395</v>
      </c>
      <c r="L13" s="820">
        <v>37834</v>
      </c>
      <c r="M13" s="830">
        <v>0.64223020384862395</v>
      </c>
      <c r="N13" s="820">
        <v>38729</v>
      </c>
      <c r="O13" s="830">
        <f t="shared" ref="O13:O18" si="1">N13/N$7*100</f>
        <v>0.45826037126319719</v>
      </c>
      <c r="P13" s="823">
        <v>39408</v>
      </c>
      <c r="Q13" s="831">
        <f t="shared" ref="Q13:Q18" si="2">P13/P$7*100</f>
        <v>0.44283711970232997</v>
      </c>
      <c r="R13" s="823">
        <v>40071</v>
      </c>
      <c r="S13" s="831">
        <f t="shared" ref="S13:S33" si="3">R13/R$7*100</f>
        <v>0.48644713439772802</v>
      </c>
      <c r="U13" s="1020"/>
    </row>
    <row r="14" spans="2:21" s="1012" customFormat="1" ht="15.75" customHeight="1">
      <c r="C14" s="2389" t="s">
        <v>663</v>
      </c>
      <c r="D14" s="2389"/>
      <c r="E14" s="2389"/>
      <c r="F14" s="2389"/>
      <c r="G14" s="2389"/>
      <c r="H14" s="2389"/>
      <c r="I14" s="2390"/>
      <c r="J14" s="821">
        <v>3072</v>
      </c>
      <c r="K14" s="830">
        <f t="shared" si="0"/>
        <v>5.2569442745083204E-2</v>
      </c>
      <c r="L14" s="820">
        <v>2887</v>
      </c>
      <c r="M14" s="830">
        <v>5.2569442745083204E-2</v>
      </c>
      <c r="N14" s="820">
        <v>1508</v>
      </c>
      <c r="O14" s="830">
        <f t="shared" si="1"/>
        <v>1.7843389704482467E-2</v>
      </c>
      <c r="P14" s="823">
        <v>1527</v>
      </c>
      <c r="Q14" s="831">
        <f t="shared" si="2"/>
        <v>1.7159264154117386E-2</v>
      </c>
      <c r="R14" s="823">
        <v>1299</v>
      </c>
      <c r="S14" s="831">
        <f t="shared" si="3"/>
        <v>1.5769380039995229E-2</v>
      </c>
      <c r="U14" s="1020"/>
    </row>
    <row r="15" spans="2:21" s="1012" customFormat="1" ht="15.75" customHeight="1">
      <c r="C15" s="2389" t="s">
        <v>664</v>
      </c>
      <c r="D15" s="2389"/>
      <c r="E15" s="2389"/>
      <c r="F15" s="2389"/>
      <c r="G15" s="2389"/>
      <c r="H15" s="2389"/>
      <c r="I15" s="2390"/>
      <c r="J15" s="821">
        <v>14461</v>
      </c>
      <c r="K15" s="830">
        <f t="shared" si="0"/>
        <v>0.24746312224500269</v>
      </c>
      <c r="L15" s="820">
        <v>12125</v>
      </c>
      <c r="M15" s="830">
        <v>0.24746312224500269</v>
      </c>
      <c r="N15" s="820">
        <v>13954</v>
      </c>
      <c r="O15" s="830">
        <f t="shared" si="1"/>
        <v>0.16511051719916997</v>
      </c>
      <c r="P15" s="823">
        <v>12927</v>
      </c>
      <c r="Q15" s="831">
        <f t="shared" si="2"/>
        <v>0.14526379025558314</v>
      </c>
      <c r="R15" s="823">
        <v>19489</v>
      </c>
      <c r="S15" s="831">
        <f t="shared" si="3"/>
        <v>0.23658925912199152</v>
      </c>
      <c r="U15" s="1020"/>
    </row>
    <row r="16" spans="2:21" s="1012" customFormat="1" ht="15.75" customHeight="1">
      <c r="C16" s="2389" t="s">
        <v>666</v>
      </c>
      <c r="D16" s="2389"/>
      <c r="E16" s="2389"/>
      <c r="F16" s="2389"/>
      <c r="G16" s="2389"/>
      <c r="H16" s="2389"/>
      <c r="I16" s="2390"/>
      <c r="J16" s="821">
        <v>15586</v>
      </c>
      <c r="K16" s="830">
        <f t="shared" si="0"/>
        <v>0.26671462715653221</v>
      </c>
      <c r="L16" s="820">
        <v>10652</v>
      </c>
      <c r="M16" s="830">
        <v>0.26671462715653221</v>
      </c>
      <c r="N16" s="820">
        <v>8415</v>
      </c>
      <c r="O16" s="830">
        <f t="shared" si="1"/>
        <v>9.9570374246167076E-2</v>
      </c>
      <c r="P16" s="823">
        <v>15338</v>
      </c>
      <c r="Q16" s="831">
        <f t="shared" si="2"/>
        <v>0.17235677380212996</v>
      </c>
      <c r="R16" s="823">
        <v>24921</v>
      </c>
      <c r="S16" s="831">
        <f t="shared" si="3"/>
        <v>0.30253173208369594</v>
      </c>
      <c r="U16" s="1020"/>
    </row>
    <row r="17" spans="3:21" s="1012" customFormat="1" ht="15.75" customHeight="1">
      <c r="C17" s="2389" t="s">
        <v>840</v>
      </c>
      <c r="D17" s="2389"/>
      <c r="E17" s="2389"/>
      <c r="F17" s="2389"/>
      <c r="G17" s="2389"/>
      <c r="H17" s="2389"/>
      <c r="I17" s="2390"/>
      <c r="J17" s="832" t="s">
        <v>418</v>
      </c>
      <c r="K17" s="833" t="s">
        <v>342</v>
      </c>
      <c r="L17" s="834" t="s">
        <v>418</v>
      </c>
      <c r="M17" s="833" t="s">
        <v>342</v>
      </c>
      <c r="N17" s="834" t="s">
        <v>418</v>
      </c>
      <c r="O17" s="833" t="s">
        <v>342</v>
      </c>
      <c r="P17" s="835">
        <v>40260</v>
      </c>
      <c r="Q17" s="836">
        <f t="shared" si="2"/>
        <v>0.45241124744254479</v>
      </c>
      <c r="R17" s="823">
        <v>55167</v>
      </c>
      <c r="S17" s="831">
        <f t="shared" si="3"/>
        <v>0.66970699666390809</v>
      </c>
      <c r="U17" s="1020"/>
    </row>
    <row r="18" spans="3:21" s="1012" customFormat="1" ht="15.75" customHeight="1">
      <c r="C18" s="2389" t="s">
        <v>665</v>
      </c>
      <c r="D18" s="2389"/>
      <c r="E18" s="2389"/>
      <c r="F18" s="2389"/>
      <c r="G18" s="2389"/>
      <c r="H18" s="2389"/>
      <c r="I18" s="2390"/>
      <c r="J18" s="821">
        <v>287053</v>
      </c>
      <c r="K18" s="830">
        <f t="shared" si="0"/>
        <v>4.9121797683282455</v>
      </c>
      <c r="L18" s="820">
        <v>302808</v>
      </c>
      <c r="M18" s="830">
        <v>4.9121797683282455</v>
      </c>
      <c r="N18" s="820">
        <v>291695</v>
      </c>
      <c r="O18" s="830">
        <f t="shared" si="1"/>
        <v>3.4514771617035893</v>
      </c>
      <c r="P18" s="823">
        <v>354440</v>
      </c>
      <c r="Q18" s="831">
        <f t="shared" si="2"/>
        <v>3.9829270378424138</v>
      </c>
      <c r="R18" s="823">
        <v>391823</v>
      </c>
      <c r="S18" s="831">
        <f t="shared" si="3"/>
        <v>4.7565864475835644</v>
      </c>
      <c r="U18" s="1020"/>
    </row>
    <row r="19" spans="3:21" s="1012" customFormat="1" ht="15.75" customHeight="1">
      <c r="C19" s="2389" t="s">
        <v>667</v>
      </c>
      <c r="D19" s="2389"/>
      <c r="E19" s="2389"/>
      <c r="F19" s="2389"/>
      <c r="G19" s="2389"/>
      <c r="H19" s="2389"/>
      <c r="I19" s="2390"/>
      <c r="J19" s="821">
        <v>20297</v>
      </c>
      <c r="K19" s="830">
        <f>J19/J$7*100</f>
        <v>0.34733137350161258</v>
      </c>
      <c r="L19" s="820">
        <v>20099</v>
      </c>
      <c r="M19" s="830">
        <v>0.34733137350161258</v>
      </c>
      <c r="N19" s="820">
        <v>10706</v>
      </c>
      <c r="O19" s="830">
        <f>N19/N$7*100</f>
        <v>0.12667860091259237</v>
      </c>
      <c r="P19" s="835" t="s">
        <v>418</v>
      </c>
      <c r="Q19" s="836" t="s">
        <v>342</v>
      </c>
      <c r="R19" s="835" t="s">
        <v>342</v>
      </c>
      <c r="S19" s="836" t="s">
        <v>342</v>
      </c>
      <c r="U19" s="1002"/>
    </row>
    <row r="20" spans="3:21" s="1012" customFormat="1" ht="15.75" customHeight="1">
      <c r="C20" s="2389" t="s">
        <v>784</v>
      </c>
      <c r="D20" s="2389"/>
      <c r="E20" s="2389"/>
      <c r="F20" s="2389"/>
      <c r="G20" s="2389"/>
      <c r="H20" s="2389"/>
      <c r="I20" s="2390"/>
      <c r="J20" s="832" t="s">
        <v>418</v>
      </c>
      <c r="K20" s="837" t="s">
        <v>342</v>
      </c>
      <c r="L20" s="832" t="s">
        <v>418</v>
      </c>
      <c r="M20" s="837" t="s">
        <v>342</v>
      </c>
      <c r="N20" s="832">
        <v>3342</v>
      </c>
      <c r="O20" s="833">
        <f>N20/N$7*100</f>
        <v>3.9544170021472418E-2</v>
      </c>
      <c r="P20" s="823">
        <v>6822</v>
      </c>
      <c r="Q20" s="831">
        <f t="shared" ref="Q20:Q33" si="4">P20/P$7*100</f>
        <v>7.6660445356508705E-2</v>
      </c>
      <c r="R20" s="823">
        <v>7299</v>
      </c>
      <c r="S20" s="831">
        <f t="shared" si="3"/>
        <v>8.8607163134661396E-2</v>
      </c>
      <c r="U20" s="1020"/>
    </row>
    <row r="21" spans="3:21" s="1012" customFormat="1" ht="15.75" customHeight="1">
      <c r="C21" s="2389" t="s">
        <v>668</v>
      </c>
      <c r="D21" s="2389"/>
      <c r="E21" s="2389"/>
      <c r="F21" s="2389"/>
      <c r="G21" s="2389"/>
      <c r="H21" s="2389"/>
      <c r="I21" s="2390"/>
      <c r="J21" s="821">
        <v>16722</v>
      </c>
      <c r="K21" s="830">
        <f t="shared" ref="K21:K33" si="5">J21/J$7*100</f>
        <v>0.28615436900497443</v>
      </c>
      <c r="L21" s="820">
        <v>20245</v>
      </c>
      <c r="M21" s="830">
        <v>0.28615436900497443</v>
      </c>
      <c r="N21" s="820">
        <v>65863</v>
      </c>
      <c r="O21" s="830">
        <f t="shared" ref="O21:O33" si="6">N21/N$7*100</f>
        <v>0.77932306107846727</v>
      </c>
      <c r="P21" s="823">
        <v>29104</v>
      </c>
      <c r="Q21" s="831">
        <f t="shared" si="4"/>
        <v>0.32704860768921573</v>
      </c>
      <c r="R21" s="823">
        <v>44664</v>
      </c>
      <c r="S21" s="831">
        <f t="shared" si="3"/>
        <v>0.54220445735669498</v>
      </c>
      <c r="U21" s="1020"/>
    </row>
    <row r="22" spans="3:21" s="1012" customFormat="1" ht="15.75" customHeight="1">
      <c r="C22" s="2389" t="s">
        <v>669</v>
      </c>
      <c r="D22" s="2389"/>
      <c r="E22" s="2389"/>
      <c r="F22" s="2389"/>
      <c r="G22" s="2389"/>
      <c r="H22" s="2389"/>
      <c r="I22" s="2390"/>
      <c r="J22" s="821">
        <v>290779</v>
      </c>
      <c r="K22" s="830">
        <f t="shared" si="5"/>
        <v>4.9759407525952319</v>
      </c>
      <c r="L22" s="820">
        <v>120040</v>
      </c>
      <c r="M22" s="830">
        <v>4.9759407525952319</v>
      </c>
      <c r="N22" s="820">
        <v>229322</v>
      </c>
      <c r="O22" s="830">
        <f t="shared" si="6"/>
        <v>2.7134494786547267</v>
      </c>
      <c r="P22" s="823">
        <v>283455</v>
      </c>
      <c r="Q22" s="831">
        <f t="shared" si="4"/>
        <v>3.1852516180781554</v>
      </c>
      <c r="R22" s="823">
        <v>684412</v>
      </c>
      <c r="S22" s="831">
        <f t="shared" si="3"/>
        <v>8.3085088005644447</v>
      </c>
      <c r="U22" s="1020"/>
    </row>
    <row r="23" spans="3:21" s="1012" customFormat="1" ht="15.75" customHeight="1">
      <c r="C23" s="2389" t="s">
        <v>670</v>
      </c>
      <c r="D23" s="2389"/>
      <c r="E23" s="2389"/>
      <c r="F23" s="2389"/>
      <c r="G23" s="2389"/>
      <c r="H23" s="2389"/>
      <c r="I23" s="2390"/>
      <c r="J23" s="821">
        <v>2284</v>
      </c>
      <c r="K23" s="830">
        <f t="shared" si="5"/>
        <v>3.9084833082607441E-2</v>
      </c>
      <c r="L23" s="820">
        <v>2225</v>
      </c>
      <c r="M23" s="830">
        <v>3.9084833082607441E-2</v>
      </c>
      <c r="N23" s="820">
        <v>2172</v>
      </c>
      <c r="O23" s="830">
        <f t="shared" si="6"/>
        <v>2.5700160767994636E-2</v>
      </c>
      <c r="P23" s="823">
        <v>2426</v>
      </c>
      <c r="Q23" s="831">
        <f t="shared" si="4"/>
        <v>2.726154213352245E-2</v>
      </c>
      <c r="R23" s="823">
        <v>2369</v>
      </c>
      <c r="S23" s="831">
        <f t="shared" si="3"/>
        <v>2.8758784691877363E-2</v>
      </c>
      <c r="U23" s="1020"/>
    </row>
    <row r="24" spans="3:21" s="1012" customFormat="1" ht="15.75" customHeight="1">
      <c r="C24" s="2389" t="s">
        <v>671</v>
      </c>
      <c r="D24" s="2389"/>
      <c r="E24" s="2389"/>
      <c r="F24" s="2389"/>
      <c r="G24" s="2389"/>
      <c r="H24" s="2389"/>
      <c r="I24" s="2390"/>
      <c r="J24" s="821">
        <v>134071</v>
      </c>
      <c r="K24" s="830">
        <f t="shared" si="5"/>
        <v>2.2942831244388189</v>
      </c>
      <c r="L24" s="820">
        <v>138970</v>
      </c>
      <c r="M24" s="830">
        <v>2.2942831244388189</v>
      </c>
      <c r="N24" s="820">
        <v>103028</v>
      </c>
      <c r="O24" s="830">
        <f t="shared" si="6"/>
        <v>1.2190774233908617</v>
      </c>
      <c r="P24" s="823">
        <v>57160</v>
      </c>
      <c r="Q24" s="831">
        <f t="shared" si="4"/>
        <v>0.64232058876840192</v>
      </c>
      <c r="R24" s="823">
        <v>58385</v>
      </c>
      <c r="S24" s="831">
        <f t="shared" si="3"/>
        <v>0.70877232766368081</v>
      </c>
      <c r="U24" s="1020"/>
    </row>
    <row r="25" spans="3:21" s="1012" customFormat="1" ht="15.75" customHeight="1">
      <c r="C25" s="2389" t="s">
        <v>672</v>
      </c>
      <c r="D25" s="2389"/>
      <c r="E25" s="2389"/>
      <c r="F25" s="2389"/>
      <c r="G25" s="2389"/>
      <c r="H25" s="2389"/>
      <c r="I25" s="2390"/>
      <c r="J25" s="821">
        <v>39532</v>
      </c>
      <c r="K25" s="830">
        <f t="shared" si="5"/>
        <v>0.67648932636674131</v>
      </c>
      <c r="L25" s="820">
        <v>39980</v>
      </c>
      <c r="M25" s="830">
        <v>0.67648932636674131</v>
      </c>
      <c r="N25" s="820">
        <v>35067</v>
      </c>
      <c r="O25" s="830">
        <f t="shared" si="6"/>
        <v>0.41492980554846592</v>
      </c>
      <c r="P25" s="823">
        <v>27486</v>
      </c>
      <c r="Q25" s="831">
        <f t="shared" si="4"/>
        <v>0.30886675477411296</v>
      </c>
      <c r="R25" s="823">
        <v>28752</v>
      </c>
      <c r="S25" s="831">
        <f t="shared" si="3"/>
        <v>0.34903865658964028</v>
      </c>
      <c r="U25" s="1020"/>
    </row>
    <row r="26" spans="3:21" s="1012" customFormat="1" ht="15.75" customHeight="1">
      <c r="C26" s="2389" t="s">
        <v>673</v>
      </c>
      <c r="D26" s="2389"/>
      <c r="E26" s="2389"/>
      <c r="F26" s="2389"/>
      <c r="G26" s="2389"/>
      <c r="H26" s="2389"/>
      <c r="I26" s="2390"/>
      <c r="J26" s="821">
        <v>603647</v>
      </c>
      <c r="K26" s="830">
        <f t="shared" si="5"/>
        <v>10.32987838696004</v>
      </c>
      <c r="L26" s="820">
        <v>580106</v>
      </c>
      <c r="M26" s="830">
        <v>10.32987838696004</v>
      </c>
      <c r="N26" s="820">
        <v>711749</v>
      </c>
      <c r="O26" s="830">
        <f t="shared" si="6"/>
        <v>8.4217604633791048</v>
      </c>
      <c r="P26" s="823">
        <v>2855005</v>
      </c>
      <c r="Q26" s="831">
        <f t="shared" si="4"/>
        <v>32.082373907220635</v>
      </c>
      <c r="R26" s="823">
        <v>1596883</v>
      </c>
      <c r="S26" s="831">
        <f t="shared" si="3"/>
        <v>19.385569596926633</v>
      </c>
      <c r="U26" s="1020"/>
    </row>
    <row r="27" spans="3:21" s="1012" customFormat="1" ht="15.75" customHeight="1">
      <c r="C27" s="2389" t="s">
        <v>674</v>
      </c>
      <c r="D27" s="2389"/>
      <c r="E27" s="2389"/>
      <c r="F27" s="2389"/>
      <c r="G27" s="2389"/>
      <c r="H27" s="2389"/>
      <c r="I27" s="2390"/>
      <c r="J27" s="821">
        <v>361636</v>
      </c>
      <c r="K27" s="830">
        <f t="shared" si="5"/>
        <v>6.1884775379430046</v>
      </c>
      <c r="L27" s="820">
        <v>374743</v>
      </c>
      <c r="M27" s="830">
        <v>6.1884775379430046</v>
      </c>
      <c r="N27" s="820">
        <v>416068</v>
      </c>
      <c r="O27" s="830">
        <f t="shared" si="6"/>
        <v>4.9231190103213596</v>
      </c>
      <c r="P27" s="823">
        <v>434161</v>
      </c>
      <c r="Q27" s="831">
        <f t="shared" si="4"/>
        <v>4.8787709786612696</v>
      </c>
      <c r="R27" s="823">
        <v>461847</v>
      </c>
      <c r="S27" s="831">
        <f t="shared" si="3"/>
        <v>5.6066519348203814</v>
      </c>
      <c r="U27" s="1020"/>
    </row>
    <row r="28" spans="3:21" s="1012" customFormat="1" ht="15.75" customHeight="1">
      <c r="C28" s="2389" t="s">
        <v>675</v>
      </c>
      <c r="D28" s="2389"/>
      <c r="E28" s="2389"/>
      <c r="F28" s="2389"/>
      <c r="G28" s="2389"/>
      <c r="H28" s="2389"/>
      <c r="I28" s="2390"/>
      <c r="J28" s="821">
        <v>321</v>
      </c>
      <c r="K28" s="830">
        <f t="shared" si="5"/>
        <v>5.4930960680897494E-3</v>
      </c>
      <c r="L28" s="820">
        <v>832</v>
      </c>
      <c r="M28" s="830">
        <v>5.4930960680897494E-3</v>
      </c>
      <c r="N28" s="820">
        <v>409</v>
      </c>
      <c r="O28" s="830">
        <f t="shared" si="6"/>
        <v>4.8394869954465044E-3</v>
      </c>
      <c r="P28" s="823">
        <v>387</v>
      </c>
      <c r="Q28" s="831">
        <f t="shared" si="4"/>
        <v>4.3488115439708113E-3</v>
      </c>
      <c r="R28" s="823">
        <v>3633</v>
      </c>
      <c r="S28" s="831">
        <f t="shared" si="3"/>
        <v>4.410327766382037E-2</v>
      </c>
      <c r="U28" s="1020"/>
    </row>
    <row r="29" spans="3:21" s="1012" customFormat="1" ht="15.75" customHeight="1">
      <c r="C29" s="2389" t="s">
        <v>676</v>
      </c>
      <c r="D29" s="2389"/>
      <c r="E29" s="2389"/>
      <c r="F29" s="2389"/>
      <c r="G29" s="2389"/>
      <c r="H29" s="2389"/>
      <c r="I29" s="2390"/>
      <c r="J29" s="821">
        <v>134908</v>
      </c>
      <c r="K29" s="830">
        <f t="shared" si="5"/>
        <v>2.3086062440929966</v>
      </c>
      <c r="L29" s="820">
        <v>272461</v>
      </c>
      <c r="M29" s="830">
        <v>2.3086062440929966</v>
      </c>
      <c r="N29" s="820">
        <v>346113</v>
      </c>
      <c r="O29" s="830">
        <f t="shared" si="6"/>
        <v>4.0953774143153447</v>
      </c>
      <c r="P29" s="823">
        <v>432333</v>
      </c>
      <c r="Q29" s="831">
        <f t="shared" si="4"/>
        <v>4.858229305528508</v>
      </c>
      <c r="R29" s="823">
        <v>259345</v>
      </c>
      <c r="S29" s="831">
        <f t="shared" si="3"/>
        <v>3.1483524761143666</v>
      </c>
      <c r="U29" s="1020"/>
    </row>
    <row r="30" spans="3:21" s="1012" customFormat="1" ht="15.75" customHeight="1">
      <c r="C30" s="2389" t="s">
        <v>677</v>
      </c>
      <c r="D30" s="2389"/>
      <c r="E30" s="2389"/>
      <c r="F30" s="2389"/>
      <c r="G30" s="2389"/>
      <c r="H30" s="2389"/>
      <c r="I30" s="2390"/>
      <c r="J30" s="821">
        <v>6948</v>
      </c>
      <c r="K30" s="830">
        <f t="shared" si="5"/>
        <v>0.11889729433360616</v>
      </c>
      <c r="L30" s="820">
        <v>422328</v>
      </c>
      <c r="M30" s="830">
        <v>0.11889729433360616</v>
      </c>
      <c r="N30" s="820">
        <v>445172</v>
      </c>
      <c r="O30" s="830">
        <f t="shared" si="6"/>
        <v>5.2674916986232549</v>
      </c>
      <c r="P30" s="823">
        <v>253960</v>
      </c>
      <c r="Q30" s="831">
        <f t="shared" si="4"/>
        <v>2.8538092498884424</v>
      </c>
      <c r="R30" s="823">
        <v>66834</v>
      </c>
      <c r="S30" s="831">
        <f t="shared" si="3"/>
        <v>0.81134006589148655</v>
      </c>
      <c r="U30" s="1020"/>
    </row>
    <row r="31" spans="3:21" s="1012" customFormat="1" ht="15.75" customHeight="1">
      <c r="C31" s="2389" t="s">
        <v>678</v>
      </c>
      <c r="D31" s="2389"/>
      <c r="E31" s="2389"/>
      <c r="F31" s="2389"/>
      <c r="G31" s="2389"/>
      <c r="H31" s="2389"/>
      <c r="I31" s="2390"/>
      <c r="J31" s="821">
        <v>285860</v>
      </c>
      <c r="K31" s="830">
        <f t="shared" si="5"/>
        <v>4.8917646168976185</v>
      </c>
      <c r="L31" s="820">
        <v>315645</v>
      </c>
      <c r="M31" s="830">
        <v>4.8917646168976185</v>
      </c>
      <c r="N31" s="820">
        <v>354642</v>
      </c>
      <c r="O31" s="830">
        <f t="shared" si="6"/>
        <v>4.1962966920272349</v>
      </c>
      <c r="P31" s="823">
        <v>494500</v>
      </c>
      <c r="Q31" s="831">
        <f t="shared" si="4"/>
        <v>5.5568147506293704</v>
      </c>
      <c r="R31" s="823">
        <v>539922</v>
      </c>
      <c r="S31" s="831">
        <f t="shared" si="3"/>
        <v>6.5544535873397241</v>
      </c>
      <c r="U31" s="1020"/>
    </row>
    <row r="32" spans="3:21" s="1012" customFormat="1" ht="15.75" customHeight="1">
      <c r="C32" s="2389" t="s">
        <v>679</v>
      </c>
      <c r="D32" s="2389"/>
      <c r="E32" s="2389"/>
      <c r="F32" s="2389"/>
      <c r="G32" s="2389"/>
      <c r="H32" s="2389"/>
      <c r="I32" s="2390"/>
      <c r="J32" s="821">
        <v>61405</v>
      </c>
      <c r="K32" s="830">
        <f t="shared" si="5"/>
        <v>1.0507899191933054</v>
      </c>
      <c r="L32" s="820">
        <v>70430</v>
      </c>
      <c r="M32" s="830">
        <v>1.0507899191933054</v>
      </c>
      <c r="N32" s="820">
        <v>492740</v>
      </c>
      <c r="O32" s="830">
        <f t="shared" si="6"/>
        <v>5.8303394184261874</v>
      </c>
      <c r="P32" s="823">
        <v>70550</v>
      </c>
      <c r="Q32" s="831">
        <f t="shared" si="4"/>
        <v>0.79278722074196573</v>
      </c>
      <c r="R32" s="823">
        <v>68969</v>
      </c>
      <c r="S32" s="831">
        <f t="shared" si="3"/>
        <v>0.83725817704267191</v>
      </c>
      <c r="U32" s="1020"/>
    </row>
    <row r="33" spans="3:22" ht="19.5" customHeight="1" thickBot="1">
      <c r="C33" s="1738" t="s">
        <v>680</v>
      </c>
      <c r="D33" s="1738"/>
      <c r="E33" s="1738"/>
      <c r="F33" s="1738"/>
      <c r="G33" s="1738"/>
      <c r="H33" s="1738"/>
      <c r="I33" s="2401"/>
      <c r="J33" s="632">
        <v>312400</v>
      </c>
      <c r="K33" s="626">
        <f t="shared" si="5"/>
        <v>5.3459290083216127</v>
      </c>
      <c r="L33" s="616">
        <v>340600</v>
      </c>
      <c r="M33" s="626">
        <v>5.3459290083216127</v>
      </c>
      <c r="N33" s="616">
        <v>1761500</v>
      </c>
      <c r="O33" s="626">
        <f t="shared" si="6"/>
        <v>20.842925042735981</v>
      </c>
      <c r="P33" s="218">
        <v>579800</v>
      </c>
      <c r="Q33" s="634">
        <f t="shared" si="4"/>
        <v>6.5153512485640217</v>
      </c>
      <c r="R33" s="218">
        <v>703700</v>
      </c>
      <c r="S33" s="634">
        <f t="shared" si="3"/>
        <v>8.5426579939527638</v>
      </c>
      <c r="U33" s="1017"/>
    </row>
    <row r="34" spans="3:22" ht="12.75" thickTop="1">
      <c r="J34" s="607"/>
      <c r="K34" s="1021"/>
      <c r="L34" s="607"/>
      <c r="M34" s="1021"/>
      <c r="N34" s="607"/>
      <c r="O34" s="1021"/>
    </row>
    <row r="43" spans="3:22">
      <c r="J43" s="119"/>
      <c r="K43" s="275"/>
      <c r="L43" s="276"/>
      <c r="M43" s="275"/>
      <c r="N43" s="276"/>
      <c r="O43" s="275"/>
      <c r="P43" s="8"/>
      <c r="Q43" s="8"/>
      <c r="R43" s="8"/>
      <c r="S43" s="8"/>
      <c r="T43" s="8"/>
      <c r="U43" s="8"/>
      <c r="V43" s="8"/>
    </row>
    <row r="44" spans="3:22">
      <c r="J44" s="119"/>
      <c r="K44" s="275"/>
      <c r="L44" s="276"/>
      <c r="M44" s="275"/>
      <c r="N44" s="276"/>
      <c r="O44" s="275"/>
      <c r="P44" s="8"/>
      <c r="Q44" s="8"/>
      <c r="R44" s="8"/>
      <c r="S44" s="8"/>
      <c r="T44" s="8"/>
      <c r="U44" s="8"/>
      <c r="V44" s="8"/>
    </row>
    <row r="45" spans="3:22">
      <c r="J45" s="119"/>
      <c r="K45" s="275"/>
      <c r="L45" s="276"/>
      <c r="M45" s="275"/>
      <c r="N45" s="276"/>
      <c r="O45" s="275"/>
      <c r="P45" s="8"/>
      <c r="Q45" s="8"/>
      <c r="R45" s="8"/>
      <c r="S45" s="8"/>
      <c r="T45" s="8"/>
      <c r="U45" s="8"/>
      <c r="V45" s="8"/>
    </row>
    <row r="46" spans="3:22">
      <c r="J46" s="119"/>
      <c r="K46" s="275"/>
      <c r="L46" s="276"/>
      <c r="M46" s="275"/>
      <c r="N46" s="276"/>
      <c r="O46" s="275"/>
      <c r="P46" s="8"/>
      <c r="Q46" s="8"/>
      <c r="R46" s="8"/>
      <c r="S46" s="8"/>
      <c r="T46" s="8"/>
      <c r="U46" s="8"/>
      <c r="V46" s="8"/>
    </row>
    <row r="47" spans="3:22">
      <c r="J47" s="119"/>
      <c r="K47" s="275"/>
      <c r="L47" s="276"/>
      <c r="M47" s="275"/>
      <c r="N47" s="276"/>
      <c r="O47" s="275"/>
      <c r="P47" s="8"/>
      <c r="Q47" s="8"/>
      <c r="R47" s="8"/>
      <c r="S47" s="8"/>
      <c r="T47" s="8"/>
      <c r="U47" s="8"/>
      <c r="V47" s="8"/>
    </row>
    <row r="48" spans="3:22">
      <c r="J48" s="119"/>
      <c r="K48" s="275"/>
      <c r="L48" s="276"/>
      <c r="M48" s="275"/>
      <c r="N48" s="276"/>
      <c r="O48" s="275"/>
      <c r="P48" s="8"/>
      <c r="Q48" s="8"/>
      <c r="R48" s="8"/>
      <c r="S48" s="8"/>
      <c r="T48" s="8"/>
      <c r="U48" s="8"/>
      <c r="V48" s="8"/>
    </row>
    <row r="49" spans="10:22">
      <c r="J49" s="119"/>
      <c r="K49" s="275"/>
      <c r="L49" s="276"/>
      <c r="M49" s="275"/>
      <c r="N49" s="276"/>
      <c r="O49" s="275"/>
      <c r="P49" s="8"/>
      <c r="Q49" s="8"/>
      <c r="R49" s="8"/>
      <c r="S49" s="294"/>
      <c r="T49" s="294"/>
      <c r="U49" s="294"/>
      <c r="V49" s="294"/>
    </row>
    <row r="50" spans="10:22">
      <c r="J50" s="119"/>
      <c r="K50" s="275"/>
      <c r="L50" s="276"/>
      <c r="M50" s="275"/>
      <c r="N50" s="276"/>
      <c r="O50" s="275"/>
      <c r="P50" s="8"/>
      <c r="Q50" s="8"/>
      <c r="R50" s="8"/>
      <c r="S50" s="8"/>
      <c r="T50" s="8"/>
      <c r="U50" s="8"/>
      <c r="V50" s="8"/>
    </row>
    <row r="51" spans="10:22">
      <c r="J51" s="119"/>
      <c r="K51" s="275"/>
      <c r="L51" s="276"/>
      <c r="M51" s="275"/>
      <c r="N51" s="276"/>
      <c r="O51" s="275"/>
      <c r="P51" s="8"/>
      <c r="Q51" s="8"/>
      <c r="R51" s="8"/>
      <c r="S51" s="8"/>
      <c r="T51" s="8"/>
      <c r="U51" s="8"/>
      <c r="V51" s="8"/>
    </row>
    <row r="52" spans="10:22">
      <c r="J52" s="119"/>
      <c r="K52" s="275"/>
      <c r="L52" s="276"/>
      <c r="M52" s="275"/>
      <c r="N52" s="276"/>
      <c r="O52" s="275"/>
      <c r="P52" s="8"/>
      <c r="Q52" s="8"/>
      <c r="R52" s="8"/>
      <c r="S52" s="8"/>
      <c r="T52" s="8"/>
      <c r="U52" s="8"/>
      <c r="V52" s="8"/>
    </row>
    <row r="53" spans="10:22">
      <c r="J53" s="119"/>
      <c r="K53" s="275"/>
      <c r="L53" s="276"/>
      <c r="M53" s="275"/>
      <c r="N53" s="276"/>
      <c r="O53" s="275"/>
      <c r="P53" s="8"/>
      <c r="Q53" s="8"/>
      <c r="R53" s="8"/>
      <c r="S53" s="8"/>
      <c r="T53" s="8"/>
      <c r="U53" s="8"/>
      <c r="V53" s="8"/>
    </row>
  </sheetData>
  <mergeCells count="34">
    <mergeCell ref="R4:S4"/>
    <mergeCell ref="C33:I33"/>
    <mergeCell ref="D11:I11"/>
    <mergeCell ref="P4:Q4"/>
    <mergeCell ref="J4:K4"/>
    <mergeCell ref="N4:O4"/>
    <mergeCell ref="C25:I25"/>
    <mergeCell ref="C6:I6"/>
    <mergeCell ref="C7:I7"/>
    <mergeCell ref="C8:I8"/>
    <mergeCell ref="D9:I9"/>
    <mergeCell ref="C4:I5"/>
    <mergeCell ref="D12:I12"/>
    <mergeCell ref="C31:I31"/>
    <mergeCell ref="C22:I22"/>
    <mergeCell ref="C21:I21"/>
    <mergeCell ref="C17:I17"/>
    <mergeCell ref="L4:M4"/>
    <mergeCell ref="C13:I13"/>
    <mergeCell ref="C14:I14"/>
    <mergeCell ref="C15:I15"/>
    <mergeCell ref="C16:I16"/>
    <mergeCell ref="D10:I10"/>
    <mergeCell ref="C32:I32"/>
    <mergeCell ref="C18:I18"/>
    <mergeCell ref="C29:I29"/>
    <mergeCell ref="C30:I30"/>
    <mergeCell ref="C27:I27"/>
    <mergeCell ref="C28:I28"/>
    <mergeCell ref="C23:I23"/>
    <mergeCell ref="C24:I24"/>
    <mergeCell ref="C19:I19"/>
    <mergeCell ref="C20:I20"/>
    <mergeCell ref="C26:I26"/>
  </mergeCells>
  <phoneticPr fontId="2"/>
  <pageMargins left="0.51181102362204722" right="0.51181102362204722" top="0.55118110236220474" bottom="0.55118110236220474" header="0.31496062992125984" footer="0.31496062992125984"/>
  <pageSetup paperSize="9" scale="94" firstPageNumber="41" orientation="portrait" useFirstPageNumber="1" r:id="rId1"/>
  <headerFooter>
    <oddFooter>&amp;C&amp;"HGPｺﾞｼｯｸM,ﾒﾃﾞｨｳﾑ"&amp;10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Q52"/>
  <sheetViews>
    <sheetView zoomScaleNormal="100" workbookViewId="0">
      <selection activeCell="C50" sqref="C50"/>
    </sheetView>
  </sheetViews>
  <sheetFormatPr defaultColWidth="2.625" defaultRowHeight="15.75" customHeight="1"/>
  <cols>
    <col min="1" max="10" width="2.625" style="348"/>
    <col min="11" max="11" width="2.625" style="348" customWidth="1"/>
    <col min="12" max="34" width="2.625" style="348"/>
    <col min="35" max="35" width="7.5" style="348" bestFit="1" customWidth="1"/>
    <col min="36" max="36" width="2.625" style="348"/>
    <col min="37" max="69" width="2.625" style="352"/>
    <col min="70" max="16384" width="2.625" style="348"/>
  </cols>
  <sheetData>
    <row r="1" spans="2:69" s="339" customFormat="1" ht="15.75" customHeight="1">
      <c r="B1" s="1132">
        <v>2</v>
      </c>
      <c r="C1" s="1132"/>
      <c r="D1" s="1131" t="s">
        <v>31</v>
      </c>
      <c r="E1" s="1131"/>
      <c r="F1" s="1131"/>
      <c r="G1" s="1131"/>
      <c r="H1" s="1131"/>
      <c r="I1" s="1131"/>
      <c r="J1" s="1131"/>
      <c r="K1" s="1131"/>
      <c r="L1" s="1131"/>
      <c r="M1" s="1131"/>
      <c r="N1" s="1131"/>
      <c r="O1" s="1131"/>
      <c r="P1" s="1131"/>
      <c r="Q1" s="1131"/>
      <c r="R1" s="1131"/>
      <c r="S1" s="1131"/>
      <c r="T1" s="1131"/>
      <c r="U1" s="1131"/>
      <c r="V1" s="1131"/>
      <c r="W1" s="1131"/>
      <c r="X1" s="1131"/>
      <c r="Y1" s="1131"/>
      <c r="Z1" s="1131"/>
      <c r="AA1" s="1131"/>
      <c r="AB1" s="1131"/>
      <c r="AC1" s="1131"/>
      <c r="AD1" s="1131"/>
      <c r="AE1" s="1131"/>
      <c r="AF1" s="1131"/>
      <c r="AG1" s="1131"/>
      <c r="AH1" s="1131"/>
      <c r="AI1" s="338"/>
      <c r="AJ1" s="338"/>
      <c r="AK1" s="357"/>
      <c r="AL1" s="357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</row>
    <row r="2" spans="2:69" s="342" customFormat="1" ht="15.75" customHeight="1">
      <c r="B2" s="340"/>
      <c r="C2" s="1160" t="s">
        <v>918</v>
      </c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  <c r="U2" s="1160"/>
      <c r="V2" s="1160"/>
      <c r="W2" s="1160"/>
      <c r="X2" s="1160"/>
      <c r="Y2" s="1160"/>
      <c r="Z2" s="1160"/>
      <c r="AA2" s="1160"/>
      <c r="AB2" s="1160"/>
      <c r="AC2" s="1160"/>
      <c r="AD2" s="1160"/>
      <c r="AE2" s="1160"/>
      <c r="AF2" s="1160"/>
      <c r="AG2" s="1160"/>
      <c r="AH2" s="1160"/>
      <c r="AI2" s="341"/>
      <c r="AJ2" s="341"/>
      <c r="AK2" s="363"/>
      <c r="AL2" s="363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</row>
    <row r="3" spans="2:69" s="342" customFormat="1" ht="15.75" customHeight="1" thickBot="1">
      <c r="B3" s="340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5" t="s">
        <v>52</v>
      </c>
      <c r="AH3" s="390"/>
      <c r="AI3" s="341"/>
      <c r="AJ3" s="341"/>
      <c r="AK3" s="363"/>
      <c r="AL3" s="363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</row>
    <row r="4" spans="2:69" s="339" customFormat="1" ht="15.75" customHeight="1" thickTop="1">
      <c r="B4" s="346"/>
      <c r="C4" s="1066" t="s">
        <v>32</v>
      </c>
      <c r="D4" s="1066"/>
      <c r="E4" s="1066"/>
      <c r="F4" s="1066"/>
      <c r="G4" s="1066"/>
      <c r="H4" s="1066"/>
      <c r="I4" s="1066"/>
      <c r="J4" s="1089" t="s">
        <v>33</v>
      </c>
      <c r="K4" s="1090"/>
      <c r="L4" s="1090"/>
      <c r="M4" s="1090"/>
      <c r="N4" s="1196" t="s">
        <v>31</v>
      </c>
      <c r="O4" s="1196"/>
      <c r="P4" s="1196"/>
      <c r="Q4" s="1196"/>
      <c r="R4" s="1196"/>
      <c r="S4" s="1196"/>
      <c r="T4" s="1196"/>
      <c r="U4" s="1196"/>
      <c r="V4" s="1196"/>
      <c r="W4" s="1196"/>
      <c r="X4" s="1196"/>
      <c r="Y4" s="1196"/>
      <c r="Z4" s="1253" t="s">
        <v>713</v>
      </c>
      <c r="AA4" s="1254"/>
      <c r="AB4" s="1254"/>
      <c r="AC4" s="1254"/>
      <c r="AD4" s="1093" t="s">
        <v>37</v>
      </c>
      <c r="AE4" s="1093"/>
      <c r="AF4" s="1093"/>
      <c r="AG4" s="1243"/>
      <c r="AH4" s="345"/>
      <c r="AI4" s="345"/>
      <c r="AJ4" s="345"/>
      <c r="AK4" s="363"/>
      <c r="AL4" s="363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</row>
    <row r="5" spans="2:69" s="342" customFormat="1" ht="15.75" customHeight="1">
      <c r="B5" s="340"/>
      <c r="C5" s="1078"/>
      <c r="D5" s="1078"/>
      <c r="E5" s="1078"/>
      <c r="F5" s="1078"/>
      <c r="G5" s="1078"/>
      <c r="H5" s="1078"/>
      <c r="I5" s="1078"/>
      <c r="J5" s="1091"/>
      <c r="K5" s="1092"/>
      <c r="L5" s="1092"/>
      <c r="M5" s="1092"/>
      <c r="N5" s="1092" t="s">
        <v>34</v>
      </c>
      <c r="O5" s="1092"/>
      <c r="P5" s="1092"/>
      <c r="Q5" s="1092"/>
      <c r="R5" s="1092" t="s">
        <v>35</v>
      </c>
      <c r="S5" s="1092"/>
      <c r="T5" s="1092"/>
      <c r="U5" s="1092"/>
      <c r="V5" s="1092" t="s">
        <v>36</v>
      </c>
      <c r="W5" s="1092"/>
      <c r="X5" s="1092"/>
      <c r="Y5" s="1092"/>
      <c r="Z5" s="1255"/>
      <c r="AA5" s="1255"/>
      <c r="AB5" s="1255"/>
      <c r="AC5" s="1255"/>
      <c r="AD5" s="1244"/>
      <c r="AE5" s="1244"/>
      <c r="AF5" s="1244"/>
      <c r="AG5" s="1245"/>
      <c r="AH5" s="345"/>
      <c r="AI5" s="341"/>
      <c r="AJ5" s="341"/>
      <c r="AK5" s="363"/>
      <c r="AL5" s="363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</row>
    <row r="6" spans="2:69" s="347" customFormat="1" ht="15.75" customHeight="1">
      <c r="C6" s="500"/>
      <c r="D6" s="500"/>
      <c r="E6" s="500"/>
      <c r="F6" s="500"/>
      <c r="G6" s="500"/>
      <c r="H6" s="500"/>
      <c r="I6" s="500"/>
      <c r="J6" s="1164" t="s">
        <v>38</v>
      </c>
      <c r="K6" s="1165"/>
      <c r="L6" s="1165"/>
      <c r="M6" s="1165"/>
      <c r="N6" s="1165" t="s">
        <v>39</v>
      </c>
      <c r="O6" s="1165"/>
      <c r="P6" s="1165"/>
      <c r="Q6" s="1165"/>
      <c r="R6" s="1165" t="s">
        <v>39</v>
      </c>
      <c r="S6" s="1165"/>
      <c r="T6" s="1165"/>
      <c r="U6" s="1165"/>
      <c r="V6" s="1165" t="s">
        <v>39</v>
      </c>
      <c r="W6" s="1165"/>
      <c r="X6" s="1165"/>
      <c r="Y6" s="1165"/>
      <c r="Z6" s="1165" t="s">
        <v>39</v>
      </c>
      <c r="AA6" s="1165"/>
      <c r="AB6" s="1165"/>
      <c r="AC6" s="1165"/>
      <c r="AD6" s="1165" t="s">
        <v>39</v>
      </c>
      <c r="AE6" s="1165"/>
      <c r="AF6" s="1165"/>
      <c r="AG6" s="1102"/>
      <c r="AH6" s="392"/>
      <c r="AI6" s="391"/>
      <c r="AJ6" s="391"/>
      <c r="AK6" s="391"/>
      <c r="AL6" s="391"/>
    </row>
    <row r="7" spans="2:69" s="372" customFormat="1" ht="15.75" customHeight="1">
      <c r="C7" s="1149" t="s">
        <v>51</v>
      </c>
      <c r="D7" s="1149"/>
      <c r="E7" s="1149"/>
      <c r="F7" s="1149"/>
      <c r="G7" s="1149"/>
      <c r="H7" s="1149"/>
      <c r="I7" s="1149"/>
      <c r="J7" s="1252">
        <v>801</v>
      </c>
      <c r="K7" s="1248"/>
      <c r="L7" s="1248"/>
      <c r="M7" s="1248"/>
      <c r="N7" s="1248">
        <v>4633</v>
      </c>
      <c r="O7" s="1248"/>
      <c r="P7" s="1248"/>
      <c r="Q7" s="1248"/>
      <c r="R7" s="1248">
        <v>2301</v>
      </c>
      <c r="S7" s="1248"/>
      <c r="T7" s="1248"/>
      <c r="U7" s="1248"/>
      <c r="V7" s="1248">
        <v>2332</v>
      </c>
      <c r="W7" s="1248"/>
      <c r="X7" s="1248"/>
      <c r="Y7" s="1248"/>
      <c r="Z7" s="1248" t="s">
        <v>342</v>
      </c>
      <c r="AA7" s="1248"/>
      <c r="AB7" s="1248"/>
      <c r="AC7" s="1248"/>
      <c r="AD7" s="1246">
        <f t="shared" ref="AD7:AD19" si="0">N7/J7</f>
        <v>5.7840199750312111</v>
      </c>
      <c r="AE7" s="1246"/>
      <c r="AF7" s="1246"/>
      <c r="AG7" s="1247"/>
      <c r="AH7" s="393"/>
      <c r="AI7" s="371"/>
      <c r="AJ7" s="371"/>
      <c r="AK7" s="394"/>
      <c r="AL7" s="394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5"/>
      <c r="BE7" s="385"/>
      <c r="BF7" s="385"/>
      <c r="BG7" s="385"/>
      <c r="BH7" s="385"/>
      <c r="BI7" s="385"/>
      <c r="BJ7" s="385"/>
      <c r="BK7" s="385"/>
      <c r="BL7" s="385"/>
      <c r="BM7" s="385"/>
      <c r="BN7" s="385"/>
      <c r="BO7" s="385"/>
      <c r="BP7" s="385"/>
      <c r="BQ7" s="385"/>
    </row>
    <row r="8" spans="2:69" s="372" customFormat="1" ht="15.75" customHeight="1">
      <c r="C8" s="1149" t="s">
        <v>50</v>
      </c>
      <c r="D8" s="1149"/>
      <c r="E8" s="1149"/>
      <c r="F8" s="1149"/>
      <c r="G8" s="1149"/>
      <c r="H8" s="1149"/>
      <c r="I8" s="1149"/>
      <c r="J8" s="1252">
        <v>870</v>
      </c>
      <c r="K8" s="1248"/>
      <c r="L8" s="1248"/>
      <c r="M8" s="1248"/>
      <c r="N8" s="1248">
        <v>4781</v>
      </c>
      <c r="O8" s="1248"/>
      <c r="P8" s="1248"/>
      <c r="Q8" s="1248"/>
      <c r="R8" s="1248">
        <v>2339</v>
      </c>
      <c r="S8" s="1248"/>
      <c r="T8" s="1248"/>
      <c r="U8" s="1248"/>
      <c r="V8" s="1248">
        <v>2442</v>
      </c>
      <c r="W8" s="1248"/>
      <c r="X8" s="1248"/>
      <c r="Y8" s="1248"/>
      <c r="Z8" s="1248" t="s">
        <v>342</v>
      </c>
      <c r="AA8" s="1248"/>
      <c r="AB8" s="1248"/>
      <c r="AC8" s="1248"/>
      <c r="AD8" s="1246">
        <f t="shared" si="0"/>
        <v>5.4954022988505749</v>
      </c>
      <c r="AE8" s="1246"/>
      <c r="AF8" s="1246"/>
      <c r="AG8" s="1247"/>
      <c r="AH8" s="393"/>
      <c r="AI8" s="371"/>
      <c r="AJ8" s="371"/>
      <c r="AK8" s="394"/>
      <c r="AL8" s="394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</row>
    <row r="9" spans="2:69" s="372" customFormat="1" ht="15.75" customHeight="1">
      <c r="C9" s="1149" t="s">
        <v>49</v>
      </c>
      <c r="D9" s="1149"/>
      <c r="E9" s="1149"/>
      <c r="F9" s="1149"/>
      <c r="G9" s="1149"/>
      <c r="H9" s="1149"/>
      <c r="I9" s="1149"/>
      <c r="J9" s="1252">
        <v>1286</v>
      </c>
      <c r="K9" s="1248"/>
      <c r="L9" s="1248"/>
      <c r="M9" s="1248"/>
      <c r="N9" s="1248">
        <v>6065</v>
      </c>
      <c r="O9" s="1248"/>
      <c r="P9" s="1248"/>
      <c r="Q9" s="1248"/>
      <c r="R9" s="1248">
        <v>2933</v>
      </c>
      <c r="S9" s="1248"/>
      <c r="T9" s="1248"/>
      <c r="U9" s="1248"/>
      <c r="V9" s="1248">
        <v>3132</v>
      </c>
      <c r="W9" s="1248"/>
      <c r="X9" s="1248"/>
      <c r="Y9" s="1248"/>
      <c r="Z9" s="1248" t="s">
        <v>342</v>
      </c>
      <c r="AA9" s="1248"/>
      <c r="AB9" s="1248"/>
      <c r="AC9" s="1248"/>
      <c r="AD9" s="1246">
        <f t="shared" si="0"/>
        <v>4.7161741835147746</v>
      </c>
      <c r="AE9" s="1246"/>
      <c r="AF9" s="1246"/>
      <c r="AG9" s="1247"/>
      <c r="AH9" s="393"/>
      <c r="AI9" s="371"/>
      <c r="AJ9" s="371"/>
      <c r="AK9" s="394"/>
      <c r="AL9" s="394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</row>
    <row r="10" spans="2:69" s="372" customFormat="1" ht="15.75" customHeight="1">
      <c r="C10" s="1149" t="s">
        <v>48</v>
      </c>
      <c r="D10" s="1149"/>
      <c r="E10" s="1149"/>
      <c r="F10" s="1149"/>
      <c r="G10" s="1149"/>
      <c r="H10" s="1149"/>
      <c r="I10" s="1149"/>
      <c r="J10" s="1252">
        <v>1954</v>
      </c>
      <c r="K10" s="1248"/>
      <c r="L10" s="1248"/>
      <c r="M10" s="1248"/>
      <c r="N10" s="1248">
        <v>8205</v>
      </c>
      <c r="O10" s="1248"/>
      <c r="P10" s="1248"/>
      <c r="Q10" s="1248"/>
      <c r="R10" s="1248">
        <v>4110</v>
      </c>
      <c r="S10" s="1248"/>
      <c r="T10" s="1248"/>
      <c r="U10" s="1248"/>
      <c r="V10" s="1248">
        <v>4095</v>
      </c>
      <c r="W10" s="1248"/>
      <c r="X10" s="1248"/>
      <c r="Y10" s="1248"/>
      <c r="Z10" s="1248" t="s">
        <v>342</v>
      </c>
      <c r="AA10" s="1248"/>
      <c r="AB10" s="1248"/>
      <c r="AC10" s="1248"/>
      <c r="AD10" s="1246">
        <f t="shared" si="0"/>
        <v>4.1990788126919139</v>
      </c>
      <c r="AE10" s="1246"/>
      <c r="AF10" s="1246"/>
      <c r="AG10" s="1247"/>
      <c r="AH10" s="393"/>
      <c r="AI10" s="371"/>
      <c r="AJ10" s="371"/>
      <c r="AK10" s="394"/>
      <c r="AL10" s="394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85"/>
      <c r="BJ10" s="385"/>
      <c r="BK10" s="385"/>
      <c r="BL10" s="385"/>
      <c r="BM10" s="385"/>
      <c r="BN10" s="385"/>
      <c r="BO10" s="385"/>
      <c r="BP10" s="385"/>
      <c r="BQ10" s="385"/>
    </row>
    <row r="11" spans="2:69" s="372" customFormat="1" ht="15.75" customHeight="1">
      <c r="C11" s="1149" t="s">
        <v>47</v>
      </c>
      <c r="D11" s="1149"/>
      <c r="E11" s="1149"/>
      <c r="F11" s="1149"/>
      <c r="G11" s="1149"/>
      <c r="H11" s="1149"/>
      <c r="I11" s="1149"/>
      <c r="J11" s="1252">
        <v>2492</v>
      </c>
      <c r="K11" s="1248"/>
      <c r="L11" s="1248"/>
      <c r="M11" s="1248"/>
      <c r="N11" s="1248">
        <v>9972</v>
      </c>
      <c r="O11" s="1248"/>
      <c r="P11" s="1248"/>
      <c r="Q11" s="1248"/>
      <c r="R11" s="1248">
        <v>4958</v>
      </c>
      <c r="S11" s="1248"/>
      <c r="T11" s="1248"/>
      <c r="U11" s="1248"/>
      <c r="V11" s="1248">
        <v>5014</v>
      </c>
      <c r="W11" s="1248"/>
      <c r="X11" s="1248"/>
      <c r="Y11" s="1248"/>
      <c r="Z11" s="1248" t="s">
        <v>342</v>
      </c>
      <c r="AA11" s="1248"/>
      <c r="AB11" s="1248"/>
      <c r="AC11" s="1248"/>
      <c r="AD11" s="1246">
        <f t="shared" si="0"/>
        <v>4.0016051364365968</v>
      </c>
      <c r="AE11" s="1246"/>
      <c r="AF11" s="1246"/>
      <c r="AG11" s="1247"/>
      <c r="AH11" s="393"/>
      <c r="AI11" s="371"/>
      <c r="AJ11" s="371"/>
      <c r="AK11" s="394"/>
      <c r="AL11" s="394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  <c r="BI11" s="385"/>
      <c r="BJ11" s="385"/>
      <c r="BK11" s="385"/>
      <c r="BL11" s="385"/>
      <c r="BM11" s="385"/>
      <c r="BN11" s="385"/>
      <c r="BO11" s="385"/>
      <c r="BP11" s="385"/>
      <c r="BQ11" s="385"/>
    </row>
    <row r="12" spans="2:69" s="372" customFormat="1" ht="15.75" customHeight="1">
      <c r="C12" s="1149" t="s">
        <v>46</v>
      </c>
      <c r="D12" s="1149"/>
      <c r="E12" s="1149"/>
      <c r="F12" s="1149"/>
      <c r="G12" s="1149"/>
      <c r="H12" s="1149"/>
      <c r="I12" s="1149"/>
      <c r="J12" s="1252">
        <v>2895</v>
      </c>
      <c r="K12" s="1248"/>
      <c r="L12" s="1248"/>
      <c r="M12" s="1248"/>
      <c r="N12" s="1248">
        <v>10673</v>
      </c>
      <c r="O12" s="1248"/>
      <c r="P12" s="1248"/>
      <c r="Q12" s="1248"/>
      <c r="R12" s="1248">
        <v>5339</v>
      </c>
      <c r="S12" s="1248"/>
      <c r="T12" s="1248"/>
      <c r="U12" s="1248"/>
      <c r="V12" s="1248">
        <v>5334</v>
      </c>
      <c r="W12" s="1248"/>
      <c r="X12" s="1248"/>
      <c r="Y12" s="1248"/>
      <c r="Z12" s="1248" t="s">
        <v>342</v>
      </c>
      <c r="AA12" s="1248"/>
      <c r="AB12" s="1248"/>
      <c r="AC12" s="1248"/>
      <c r="AD12" s="1246">
        <f t="shared" si="0"/>
        <v>3.6867012089810016</v>
      </c>
      <c r="AE12" s="1246"/>
      <c r="AF12" s="1246"/>
      <c r="AG12" s="1247"/>
      <c r="AH12" s="393"/>
      <c r="AI12" s="371"/>
      <c r="AJ12" s="371"/>
      <c r="AK12" s="394"/>
      <c r="AL12" s="394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  <c r="BK12" s="385"/>
      <c r="BL12" s="385"/>
      <c r="BM12" s="385"/>
      <c r="BN12" s="385"/>
      <c r="BO12" s="385"/>
      <c r="BP12" s="385"/>
      <c r="BQ12" s="385"/>
    </row>
    <row r="13" spans="2:69" s="372" customFormat="1" ht="15.75" customHeight="1">
      <c r="C13" s="1149" t="s">
        <v>45</v>
      </c>
      <c r="D13" s="1149"/>
      <c r="E13" s="1149"/>
      <c r="F13" s="1149"/>
      <c r="G13" s="1149"/>
      <c r="H13" s="1149"/>
      <c r="I13" s="1149"/>
      <c r="J13" s="1252">
        <v>3014</v>
      </c>
      <c r="K13" s="1248"/>
      <c r="L13" s="1248"/>
      <c r="M13" s="1248"/>
      <c r="N13" s="1248">
        <v>11227</v>
      </c>
      <c r="O13" s="1248"/>
      <c r="P13" s="1248"/>
      <c r="Q13" s="1248"/>
      <c r="R13" s="1248">
        <v>5541</v>
      </c>
      <c r="S13" s="1248"/>
      <c r="T13" s="1248"/>
      <c r="U13" s="1248"/>
      <c r="V13" s="1248">
        <v>5686</v>
      </c>
      <c r="W13" s="1248"/>
      <c r="X13" s="1248"/>
      <c r="Y13" s="1248"/>
      <c r="Z13" s="1248">
        <v>5148</v>
      </c>
      <c r="AA13" s="1248"/>
      <c r="AB13" s="1248"/>
      <c r="AC13" s="1248"/>
      <c r="AD13" s="1246">
        <f t="shared" si="0"/>
        <v>3.7249502322495025</v>
      </c>
      <c r="AE13" s="1246"/>
      <c r="AF13" s="1246"/>
      <c r="AG13" s="1247"/>
      <c r="AH13" s="393"/>
      <c r="AI13" s="371"/>
      <c r="AJ13" s="371"/>
      <c r="AK13" s="394"/>
      <c r="AL13" s="394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</row>
    <row r="14" spans="2:69" s="372" customFormat="1" ht="15.75" customHeight="1">
      <c r="C14" s="1149" t="s">
        <v>44</v>
      </c>
      <c r="D14" s="1149"/>
      <c r="E14" s="1149"/>
      <c r="F14" s="1149"/>
      <c r="G14" s="1149"/>
      <c r="H14" s="1149"/>
      <c r="I14" s="1149"/>
      <c r="J14" s="1252">
        <v>3355</v>
      </c>
      <c r="K14" s="1248"/>
      <c r="L14" s="1248"/>
      <c r="M14" s="1248"/>
      <c r="N14" s="1248">
        <v>11941</v>
      </c>
      <c r="O14" s="1248"/>
      <c r="P14" s="1248"/>
      <c r="Q14" s="1248"/>
      <c r="R14" s="1248">
        <v>5873</v>
      </c>
      <c r="S14" s="1248"/>
      <c r="T14" s="1248"/>
      <c r="U14" s="1248"/>
      <c r="V14" s="1248">
        <v>6068</v>
      </c>
      <c r="W14" s="1248"/>
      <c r="X14" s="1248"/>
      <c r="Y14" s="1248"/>
      <c r="Z14" s="1248">
        <v>7512</v>
      </c>
      <c r="AA14" s="1248"/>
      <c r="AB14" s="1248"/>
      <c r="AC14" s="1248"/>
      <c r="AD14" s="1246">
        <f t="shared" si="0"/>
        <v>3.5591654247391951</v>
      </c>
      <c r="AE14" s="1246"/>
      <c r="AF14" s="1246"/>
      <c r="AG14" s="1247"/>
      <c r="AH14" s="393"/>
      <c r="AI14" s="371"/>
      <c r="AJ14" s="371"/>
      <c r="AK14" s="394"/>
      <c r="AL14" s="394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  <c r="BM14" s="385"/>
      <c r="BN14" s="385"/>
      <c r="BO14" s="385"/>
      <c r="BP14" s="385"/>
      <c r="BQ14" s="385"/>
    </row>
    <row r="15" spans="2:69" s="372" customFormat="1" ht="15.75" customHeight="1">
      <c r="C15" s="1149" t="s">
        <v>43</v>
      </c>
      <c r="D15" s="1149"/>
      <c r="E15" s="1149"/>
      <c r="F15" s="1149"/>
      <c r="G15" s="1149"/>
      <c r="H15" s="1149"/>
      <c r="I15" s="1149"/>
      <c r="J15" s="1252">
        <v>3827</v>
      </c>
      <c r="K15" s="1248"/>
      <c r="L15" s="1248"/>
      <c r="M15" s="1248"/>
      <c r="N15" s="1248">
        <v>12698</v>
      </c>
      <c r="O15" s="1248"/>
      <c r="P15" s="1248"/>
      <c r="Q15" s="1248"/>
      <c r="R15" s="1248">
        <v>6267</v>
      </c>
      <c r="S15" s="1248"/>
      <c r="T15" s="1248"/>
      <c r="U15" s="1248"/>
      <c r="V15" s="1248">
        <v>6431</v>
      </c>
      <c r="W15" s="1248"/>
      <c r="X15" s="1248"/>
      <c r="Y15" s="1248"/>
      <c r="Z15" s="1248">
        <v>7819</v>
      </c>
      <c r="AA15" s="1248"/>
      <c r="AB15" s="1248"/>
      <c r="AC15" s="1248"/>
      <c r="AD15" s="1246">
        <f t="shared" si="0"/>
        <v>3.3180036582179251</v>
      </c>
      <c r="AE15" s="1246"/>
      <c r="AF15" s="1246"/>
      <c r="AG15" s="1247"/>
      <c r="AH15" s="393"/>
      <c r="AI15" s="371"/>
      <c r="AJ15" s="371"/>
      <c r="AK15" s="394"/>
      <c r="AL15" s="394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</row>
    <row r="16" spans="2:69" s="372" customFormat="1" ht="15.75" customHeight="1">
      <c r="C16" s="1149" t="s">
        <v>42</v>
      </c>
      <c r="D16" s="1149"/>
      <c r="E16" s="1149"/>
      <c r="F16" s="1149"/>
      <c r="G16" s="1149"/>
      <c r="H16" s="1149"/>
      <c r="I16" s="1149"/>
      <c r="J16" s="1252">
        <v>4208</v>
      </c>
      <c r="K16" s="1248"/>
      <c r="L16" s="1248"/>
      <c r="M16" s="1248"/>
      <c r="N16" s="1248">
        <v>13396</v>
      </c>
      <c r="O16" s="1248"/>
      <c r="P16" s="1248"/>
      <c r="Q16" s="1248"/>
      <c r="R16" s="1248">
        <v>6637</v>
      </c>
      <c r="S16" s="1248"/>
      <c r="T16" s="1248"/>
      <c r="U16" s="1248"/>
      <c r="V16" s="1248">
        <v>6759</v>
      </c>
      <c r="W16" s="1248"/>
      <c r="X16" s="1248"/>
      <c r="Y16" s="1248"/>
      <c r="Z16" s="1248">
        <v>8230</v>
      </c>
      <c r="AA16" s="1248"/>
      <c r="AB16" s="1248"/>
      <c r="AC16" s="1248"/>
      <c r="AD16" s="1246">
        <f t="shared" si="0"/>
        <v>3.1834600760456273</v>
      </c>
      <c r="AE16" s="1246"/>
      <c r="AF16" s="1246"/>
      <c r="AG16" s="1247"/>
      <c r="AH16" s="393"/>
      <c r="AI16" s="371"/>
      <c r="AJ16" s="371"/>
      <c r="AK16" s="394"/>
      <c r="AL16" s="394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5"/>
      <c r="BP16" s="385"/>
      <c r="BQ16" s="385"/>
    </row>
    <row r="17" spans="2:69" s="372" customFormat="1" ht="15.75" customHeight="1">
      <c r="C17" s="1149" t="s">
        <v>41</v>
      </c>
      <c r="D17" s="1149"/>
      <c r="E17" s="1149"/>
      <c r="F17" s="1149"/>
      <c r="G17" s="1149"/>
      <c r="H17" s="1149"/>
      <c r="I17" s="1149"/>
      <c r="J17" s="1252">
        <v>5035</v>
      </c>
      <c r="K17" s="1248"/>
      <c r="L17" s="1248"/>
      <c r="M17" s="1248"/>
      <c r="N17" s="1248">
        <v>15123</v>
      </c>
      <c r="O17" s="1248"/>
      <c r="P17" s="1248"/>
      <c r="Q17" s="1248"/>
      <c r="R17" s="1248">
        <v>7434</v>
      </c>
      <c r="S17" s="1248"/>
      <c r="T17" s="1248"/>
      <c r="U17" s="1248"/>
      <c r="V17" s="1248">
        <v>7689</v>
      </c>
      <c r="W17" s="1248"/>
      <c r="X17" s="1248"/>
      <c r="Y17" s="1248"/>
      <c r="Z17" s="1248">
        <v>9539</v>
      </c>
      <c r="AA17" s="1248"/>
      <c r="AB17" s="1248"/>
      <c r="AC17" s="1248"/>
      <c r="AD17" s="1246">
        <f t="shared" si="0"/>
        <v>3.0035749751737835</v>
      </c>
      <c r="AE17" s="1246"/>
      <c r="AF17" s="1246"/>
      <c r="AG17" s="1247"/>
      <c r="AH17" s="393"/>
      <c r="AI17" s="371"/>
      <c r="AJ17" s="371"/>
      <c r="AK17" s="394"/>
      <c r="AL17" s="394"/>
      <c r="AM17" s="385"/>
      <c r="AN17" s="385"/>
      <c r="AO17" s="385"/>
      <c r="AP17" s="385"/>
      <c r="AQ17" s="385"/>
      <c r="AR17" s="385"/>
      <c r="AS17" s="385"/>
      <c r="AT17" s="385"/>
      <c r="AU17" s="385"/>
      <c r="AV17" s="385"/>
      <c r="AW17" s="385"/>
      <c r="AX17" s="385"/>
      <c r="AY17" s="385"/>
      <c r="AZ17" s="385"/>
      <c r="BA17" s="385"/>
      <c r="BB17" s="385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</row>
    <row r="18" spans="2:69" s="372" customFormat="1" ht="15.75" customHeight="1">
      <c r="C18" s="1149" t="s">
        <v>40</v>
      </c>
      <c r="D18" s="1149"/>
      <c r="E18" s="1149"/>
      <c r="F18" s="1149"/>
      <c r="G18" s="1149"/>
      <c r="H18" s="1149"/>
      <c r="I18" s="1149"/>
      <c r="J18" s="1252">
        <v>5749</v>
      </c>
      <c r="K18" s="1248"/>
      <c r="L18" s="1248"/>
      <c r="M18" s="1248"/>
      <c r="N18" s="1248">
        <v>16369</v>
      </c>
      <c r="O18" s="1248"/>
      <c r="P18" s="1248"/>
      <c r="Q18" s="1248"/>
      <c r="R18" s="1248">
        <v>8006</v>
      </c>
      <c r="S18" s="1248"/>
      <c r="T18" s="1248"/>
      <c r="U18" s="1248"/>
      <c r="V18" s="1248">
        <v>8363</v>
      </c>
      <c r="W18" s="1248"/>
      <c r="X18" s="1248"/>
      <c r="Y18" s="1248"/>
      <c r="Z18" s="1248">
        <v>12108</v>
      </c>
      <c r="AA18" s="1248"/>
      <c r="AB18" s="1248"/>
      <c r="AC18" s="1248"/>
      <c r="AD18" s="1246">
        <f t="shared" si="0"/>
        <v>2.847277787441294</v>
      </c>
      <c r="AE18" s="1246"/>
      <c r="AF18" s="1246"/>
      <c r="AG18" s="1247"/>
      <c r="AH18" s="393"/>
      <c r="AI18" s="371"/>
      <c r="AJ18" s="371"/>
      <c r="AK18" s="394"/>
      <c r="AL18" s="394"/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385"/>
      <c r="AY18" s="385"/>
      <c r="AZ18" s="385"/>
      <c r="BA18" s="385"/>
      <c r="BB18" s="385"/>
      <c r="BC18" s="385"/>
      <c r="BD18" s="385"/>
      <c r="BE18" s="385"/>
      <c r="BF18" s="385"/>
      <c r="BG18" s="385"/>
      <c r="BH18" s="385"/>
      <c r="BI18" s="385"/>
      <c r="BJ18" s="385"/>
      <c r="BK18" s="385"/>
      <c r="BL18" s="385"/>
      <c r="BM18" s="385"/>
      <c r="BN18" s="385"/>
      <c r="BO18" s="385"/>
      <c r="BP18" s="385"/>
      <c r="BQ18" s="385"/>
    </row>
    <row r="19" spans="2:69" s="372" customFormat="1" ht="15.75" customHeight="1">
      <c r="C19" s="1151" t="s">
        <v>26</v>
      </c>
      <c r="D19" s="1151"/>
      <c r="E19" s="1151"/>
      <c r="F19" s="1151"/>
      <c r="G19" s="1151"/>
      <c r="H19" s="1151"/>
      <c r="I19" s="1151"/>
      <c r="J19" s="1252">
        <v>6169</v>
      </c>
      <c r="K19" s="1248"/>
      <c r="L19" s="1248"/>
      <c r="M19" s="1248"/>
      <c r="N19" s="1248">
        <v>17013</v>
      </c>
      <c r="O19" s="1248"/>
      <c r="P19" s="1248"/>
      <c r="Q19" s="1248"/>
      <c r="R19" s="1248">
        <v>8292</v>
      </c>
      <c r="S19" s="1248"/>
      <c r="T19" s="1248"/>
      <c r="U19" s="1248"/>
      <c r="V19" s="1248">
        <v>8721</v>
      </c>
      <c r="W19" s="1248"/>
      <c r="X19" s="1248"/>
      <c r="Y19" s="1248"/>
      <c r="Z19" s="1248">
        <v>13359</v>
      </c>
      <c r="AA19" s="1248"/>
      <c r="AB19" s="1248"/>
      <c r="AC19" s="1248"/>
      <c r="AD19" s="1246">
        <f t="shared" si="0"/>
        <v>2.7578213648889611</v>
      </c>
      <c r="AE19" s="1246"/>
      <c r="AF19" s="1246"/>
      <c r="AG19" s="1247"/>
      <c r="AH19" s="395"/>
      <c r="AI19" s="371"/>
      <c r="AJ19" s="371"/>
      <c r="AK19" s="394"/>
      <c r="AL19" s="394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</row>
    <row r="20" spans="2:69" s="372" customFormat="1" ht="15.75" customHeight="1">
      <c r="C20" s="1156" t="s">
        <v>788</v>
      </c>
      <c r="D20" s="1156"/>
      <c r="E20" s="1156"/>
      <c r="F20" s="1156"/>
      <c r="G20" s="1156"/>
      <c r="H20" s="1156"/>
      <c r="I20" s="1157"/>
      <c r="J20" s="1249">
        <v>6936</v>
      </c>
      <c r="K20" s="1250"/>
      <c r="L20" s="1250"/>
      <c r="M20" s="1251"/>
      <c r="N20" s="1258">
        <v>18329</v>
      </c>
      <c r="O20" s="1250"/>
      <c r="P20" s="1250"/>
      <c r="Q20" s="1251"/>
      <c r="R20" s="1258">
        <v>8911</v>
      </c>
      <c r="S20" s="1250"/>
      <c r="T20" s="1250"/>
      <c r="U20" s="1251"/>
      <c r="V20" s="1258">
        <v>9418</v>
      </c>
      <c r="W20" s="1250"/>
      <c r="X20" s="1250"/>
      <c r="Y20" s="1251"/>
      <c r="Z20" s="1258">
        <v>13692</v>
      </c>
      <c r="AA20" s="1250"/>
      <c r="AB20" s="1250"/>
      <c r="AC20" s="1251"/>
      <c r="AD20" s="1256">
        <f>N20/J20</f>
        <v>2.6425893886966549</v>
      </c>
      <c r="AE20" s="1256"/>
      <c r="AF20" s="1256"/>
      <c r="AG20" s="1257"/>
      <c r="AH20" s="395"/>
      <c r="AI20" s="371"/>
      <c r="AJ20" s="371"/>
      <c r="AK20" s="646"/>
      <c r="AL20" s="646"/>
      <c r="AM20" s="640"/>
      <c r="AN20" s="640"/>
      <c r="AO20" s="640"/>
      <c r="AP20" s="640"/>
      <c r="AQ20" s="640"/>
      <c r="AR20" s="640"/>
      <c r="AS20" s="640"/>
      <c r="AT20" s="640"/>
      <c r="AU20" s="640"/>
      <c r="AV20" s="640"/>
      <c r="AW20" s="640"/>
      <c r="AX20" s="640"/>
      <c r="AY20" s="640"/>
      <c r="AZ20" s="640"/>
      <c r="BA20" s="640"/>
      <c r="BB20" s="640"/>
      <c r="BC20" s="640"/>
      <c r="BD20" s="640"/>
      <c r="BE20" s="640"/>
      <c r="BF20" s="640"/>
      <c r="BG20" s="640"/>
      <c r="BH20" s="640"/>
      <c r="BI20" s="640"/>
      <c r="BJ20" s="640"/>
      <c r="BK20" s="640"/>
      <c r="BL20" s="640"/>
      <c r="BM20" s="640"/>
      <c r="BN20" s="640"/>
      <c r="BO20" s="640"/>
      <c r="BP20" s="640"/>
      <c r="BQ20" s="640"/>
    </row>
    <row r="21" spans="2:69" s="372" customFormat="1" ht="15.75" customHeight="1">
      <c r="C21" s="1213" t="s">
        <v>810</v>
      </c>
      <c r="D21" s="1213"/>
      <c r="E21" s="1213"/>
      <c r="F21" s="1213"/>
      <c r="G21" s="1213"/>
      <c r="H21" s="1213"/>
      <c r="I21" s="1213"/>
      <c r="J21" s="1214">
        <v>7070</v>
      </c>
      <c r="K21" s="1215"/>
      <c r="L21" s="1215"/>
      <c r="M21" s="1215"/>
      <c r="N21" s="1215">
        <v>18513</v>
      </c>
      <c r="O21" s="1215"/>
      <c r="P21" s="1215"/>
      <c r="Q21" s="1215"/>
      <c r="R21" s="1215">
        <v>8997</v>
      </c>
      <c r="S21" s="1215"/>
      <c r="T21" s="1215"/>
      <c r="U21" s="1215"/>
      <c r="V21" s="1215">
        <v>9516</v>
      </c>
      <c r="W21" s="1215"/>
      <c r="X21" s="1215"/>
      <c r="Y21" s="1215"/>
      <c r="Z21" s="1215" t="s">
        <v>342</v>
      </c>
      <c r="AA21" s="1215"/>
      <c r="AB21" s="1215"/>
      <c r="AC21" s="1215"/>
      <c r="AD21" s="1216">
        <f>N21/J21</f>
        <v>2.6185289957567184</v>
      </c>
      <c r="AE21" s="1217"/>
      <c r="AF21" s="1217"/>
      <c r="AG21" s="1217"/>
      <c r="AH21" s="395"/>
      <c r="AI21" s="371"/>
      <c r="AJ21" s="371"/>
      <c r="AK21" s="708"/>
      <c r="AL21" s="708"/>
      <c r="AM21" s="705"/>
      <c r="AN21" s="705"/>
      <c r="AO21" s="705"/>
      <c r="AP21" s="705"/>
      <c r="AQ21" s="705"/>
      <c r="AR21" s="705"/>
      <c r="AS21" s="705"/>
      <c r="AT21" s="705"/>
      <c r="AU21" s="705"/>
      <c r="AV21" s="705"/>
      <c r="AW21" s="705"/>
      <c r="AX21" s="705"/>
      <c r="AY21" s="705"/>
      <c r="AZ21" s="705"/>
      <c r="BA21" s="705"/>
      <c r="BB21" s="705"/>
      <c r="BC21" s="705"/>
      <c r="BD21" s="705"/>
      <c r="BE21" s="705"/>
      <c r="BF21" s="705"/>
      <c r="BG21" s="705"/>
      <c r="BH21" s="705"/>
      <c r="BI21" s="705"/>
      <c r="BJ21" s="705"/>
      <c r="BK21" s="705"/>
      <c r="BL21" s="705"/>
      <c r="BM21" s="705"/>
      <c r="BN21" s="705"/>
      <c r="BO21" s="705"/>
      <c r="BP21" s="705"/>
      <c r="BQ21" s="705"/>
    </row>
    <row r="22" spans="2:69" s="372" customFormat="1" ht="15.75" customHeight="1" thickBot="1">
      <c r="C22" s="1276"/>
      <c r="D22" s="1276"/>
      <c r="E22" s="1276"/>
      <c r="F22" s="1276"/>
      <c r="G22" s="1276"/>
      <c r="H22" s="1276"/>
      <c r="I22" s="1276"/>
      <c r="J22" s="1226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77"/>
      <c r="AE22" s="1278"/>
      <c r="AF22" s="1278"/>
      <c r="AG22" s="1278"/>
      <c r="AH22" s="395"/>
      <c r="AI22" s="371"/>
      <c r="AJ22" s="371"/>
      <c r="AK22" s="394"/>
      <c r="AL22" s="394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5"/>
      <c r="BG22" s="385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</row>
    <row r="23" spans="2:69" ht="15.75" customHeight="1" thickTop="1"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50" t="s">
        <v>949</v>
      </c>
      <c r="AI23" s="349"/>
      <c r="AJ23" s="349"/>
      <c r="AK23" s="389"/>
      <c r="AL23" s="389"/>
      <c r="AM23" s="389"/>
      <c r="AN23" s="389"/>
      <c r="AO23" s="389"/>
      <c r="AP23" s="389"/>
      <c r="AQ23" s="389"/>
      <c r="AR23" s="389"/>
    </row>
    <row r="24" spans="2:69" ht="15.75" customHeight="1">
      <c r="C24" s="396" t="s">
        <v>915</v>
      </c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50"/>
      <c r="AI24" s="349"/>
      <c r="AJ24" s="349"/>
      <c r="AK24" s="389"/>
      <c r="AL24" s="389"/>
      <c r="AM24" s="389"/>
      <c r="AN24" s="389"/>
      <c r="AO24" s="389"/>
      <c r="AP24" s="389"/>
      <c r="AQ24" s="389"/>
      <c r="AR24" s="389"/>
    </row>
    <row r="25" spans="2:69" ht="15.75" customHeight="1"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50"/>
      <c r="AI25" s="349"/>
      <c r="AJ25" s="349"/>
      <c r="AK25" s="389"/>
      <c r="AL25" s="389"/>
      <c r="AM25" s="389"/>
      <c r="AN25" s="389"/>
      <c r="AO25" s="389"/>
      <c r="AP25" s="389"/>
      <c r="AQ25" s="389"/>
      <c r="AR25" s="389"/>
    </row>
    <row r="27" spans="2:69" s="342" customFormat="1" ht="15.75" customHeight="1">
      <c r="B27" s="340"/>
      <c r="C27" s="1160" t="s">
        <v>402</v>
      </c>
      <c r="D27" s="1160"/>
      <c r="E27" s="1160"/>
      <c r="F27" s="1160"/>
      <c r="G27" s="1160"/>
      <c r="H27" s="1160"/>
      <c r="I27" s="1160"/>
      <c r="J27" s="1160"/>
      <c r="K27" s="1160"/>
      <c r="L27" s="1160"/>
      <c r="M27" s="1160"/>
      <c r="N27" s="1160"/>
      <c r="O27" s="1160"/>
      <c r="P27" s="1160"/>
      <c r="Q27" s="1160"/>
      <c r="R27" s="1160"/>
      <c r="S27" s="1160"/>
      <c r="T27" s="1160"/>
      <c r="U27" s="1160"/>
      <c r="V27" s="1160"/>
      <c r="W27" s="1160"/>
      <c r="X27" s="1160"/>
      <c r="Y27" s="1160"/>
      <c r="Z27" s="1160"/>
      <c r="AA27" s="1160"/>
      <c r="AB27" s="1160"/>
      <c r="AC27" s="1160"/>
      <c r="AD27" s="1160"/>
      <c r="AE27" s="1160"/>
      <c r="AF27" s="1160"/>
      <c r="AG27" s="1160"/>
      <c r="AH27" s="1160"/>
      <c r="AI27" s="397"/>
      <c r="AJ27" s="341"/>
      <c r="AK27" s="363"/>
      <c r="AL27" s="363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</row>
    <row r="28" spans="2:69" s="342" customFormat="1" ht="15.75" customHeight="1" thickBot="1">
      <c r="B28" s="340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69" t="s">
        <v>356</v>
      </c>
      <c r="AF28" s="377"/>
      <c r="AG28" s="377"/>
      <c r="AI28" s="341"/>
      <c r="AJ28" s="341"/>
      <c r="AK28" s="363"/>
      <c r="AL28" s="363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8"/>
      <c r="BL28" s="358"/>
      <c r="BM28" s="358"/>
      <c r="BN28" s="358"/>
      <c r="BO28" s="358"/>
      <c r="BP28" s="358"/>
      <c r="BQ28" s="358"/>
    </row>
    <row r="29" spans="2:69" s="339" customFormat="1" ht="15.75" customHeight="1" thickTop="1">
      <c r="B29" s="346"/>
      <c r="C29" s="1066" t="s">
        <v>32</v>
      </c>
      <c r="D29" s="1066"/>
      <c r="E29" s="1066"/>
      <c r="F29" s="1066"/>
      <c r="G29" s="1161"/>
      <c r="H29" s="1273" t="s">
        <v>143</v>
      </c>
      <c r="I29" s="1274"/>
      <c r="J29" s="1274"/>
      <c r="K29" s="1274"/>
      <c r="L29" s="1274"/>
      <c r="M29" s="1274"/>
      <c r="N29" s="1274"/>
      <c r="O29" s="1274"/>
      <c r="P29" s="1274"/>
      <c r="Q29" s="1274"/>
      <c r="R29" s="1274"/>
      <c r="S29" s="1274"/>
      <c r="T29" s="1274"/>
      <c r="U29" s="1274"/>
      <c r="V29" s="1275"/>
      <c r="W29" s="1273" t="s">
        <v>144</v>
      </c>
      <c r="X29" s="1274"/>
      <c r="Y29" s="1274"/>
      <c r="Z29" s="1274"/>
      <c r="AA29" s="1274"/>
      <c r="AB29" s="1274"/>
      <c r="AC29" s="1274"/>
      <c r="AD29" s="1274"/>
      <c r="AE29" s="1274"/>
      <c r="AF29" s="345"/>
      <c r="AG29" s="345"/>
      <c r="AH29" s="345"/>
      <c r="AI29" s="345"/>
    </row>
    <row r="30" spans="2:69" s="339" customFormat="1" ht="15.75" customHeight="1">
      <c r="B30" s="346"/>
      <c r="C30" s="1078"/>
      <c r="D30" s="1078"/>
      <c r="E30" s="1078"/>
      <c r="F30" s="1078"/>
      <c r="G30" s="1162"/>
      <c r="H30" s="1239" t="s">
        <v>138</v>
      </c>
      <c r="I30" s="1240"/>
      <c r="J30" s="1240"/>
      <c r="K30" s="1241" t="s">
        <v>139</v>
      </c>
      <c r="L30" s="1242"/>
      <c r="M30" s="1242"/>
      <c r="N30" s="1242" t="s">
        <v>140</v>
      </c>
      <c r="O30" s="1242"/>
      <c r="P30" s="1242"/>
      <c r="Q30" s="1242" t="s">
        <v>141</v>
      </c>
      <c r="R30" s="1242"/>
      <c r="S30" s="1242"/>
      <c r="T30" s="1242" t="s">
        <v>142</v>
      </c>
      <c r="U30" s="1242"/>
      <c r="V30" s="1259"/>
      <c r="W30" s="1260" t="s">
        <v>139</v>
      </c>
      <c r="X30" s="1261"/>
      <c r="Y30" s="1261"/>
      <c r="Z30" s="1262" t="s">
        <v>140</v>
      </c>
      <c r="AA30" s="1261"/>
      <c r="AB30" s="1263"/>
      <c r="AC30" s="1261" t="s">
        <v>141</v>
      </c>
      <c r="AD30" s="1261"/>
      <c r="AE30" s="1261"/>
      <c r="AF30" s="345"/>
      <c r="AG30" s="345"/>
      <c r="AH30" s="345"/>
      <c r="AI30" s="345"/>
    </row>
    <row r="31" spans="2:69" s="378" customFormat="1" ht="15.75" customHeight="1">
      <c r="C31" s="1236"/>
      <c r="D31" s="1236"/>
      <c r="E31" s="1236"/>
      <c r="F31" s="1236"/>
      <c r="G31" s="1236"/>
      <c r="H31" s="1237" t="s">
        <v>39</v>
      </c>
      <c r="I31" s="1103"/>
      <c r="J31" s="1238"/>
      <c r="K31" s="1237" t="s">
        <v>39</v>
      </c>
      <c r="L31" s="1103"/>
      <c r="M31" s="1142"/>
      <c r="N31" s="1102" t="s">
        <v>39</v>
      </c>
      <c r="O31" s="1103"/>
      <c r="P31" s="1142"/>
      <c r="Q31" s="1102" t="s">
        <v>39</v>
      </c>
      <c r="R31" s="1103"/>
      <c r="S31" s="1142"/>
      <c r="T31" s="1102" t="s">
        <v>39</v>
      </c>
      <c r="U31" s="1103"/>
      <c r="V31" s="1238"/>
      <c r="W31" s="1237" t="s">
        <v>275</v>
      </c>
      <c r="X31" s="1103"/>
      <c r="Y31" s="1142"/>
      <c r="Z31" s="1102" t="s">
        <v>275</v>
      </c>
      <c r="AA31" s="1103"/>
      <c r="AB31" s="1142"/>
      <c r="AC31" s="1102" t="s">
        <v>275</v>
      </c>
      <c r="AD31" s="1103"/>
      <c r="AE31" s="1103"/>
      <c r="AF31" s="379"/>
      <c r="AG31" s="379"/>
      <c r="AH31" s="379"/>
      <c r="AI31" s="379"/>
    </row>
    <row r="32" spans="2:69" s="378" customFormat="1" ht="15.75" customHeight="1">
      <c r="C32" s="1151" t="s">
        <v>714</v>
      </c>
      <c r="D32" s="1151"/>
      <c r="E32" s="1151"/>
      <c r="F32" s="1151"/>
      <c r="G32" s="1151"/>
      <c r="H32" s="1228">
        <f>SUM(K32:V32)</f>
        <v>4681</v>
      </c>
      <c r="I32" s="1229"/>
      <c r="J32" s="1230"/>
      <c r="K32" s="1231">
        <v>1684</v>
      </c>
      <c r="L32" s="1232"/>
      <c r="M32" s="1233"/>
      <c r="N32" s="1234">
        <v>2727</v>
      </c>
      <c r="O32" s="1232"/>
      <c r="P32" s="1233"/>
      <c r="Q32" s="1234">
        <v>270</v>
      </c>
      <c r="R32" s="1232"/>
      <c r="S32" s="1233"/>
      <c r="T32" s="1234">
        <v>0</v>
      </c>
      <c r="U32" s="1232"/>
      <c r="V32" s="1235"/>
      <c r="W32" s="1218">
        <f>K32/($H32-$T32)*100</f>
        <v>35.975218970305491</v>
      </c>
      <c r="X32" s="1219"/>
      <c r="Y32" s="1219"/>
      <c r="Z32" s="1220">
        <f>N32/($H32-$T32)*100</f>
        <v>58.25678273873104</v>
      </c>
      <c r="AA32" s="1219"/>
      <c r="AB32" s="1221"/>
      <c r="AC32" s="1220">
        <f>Q32/($H32-$T32)*100</f>
        <v>5.7679982909634688</v>
      </c>
      <c r="AD32" s="1219"/>
      <c r="AE32" s="1219"/>
      <c r="AF32" s="379"/>
      <c r="AG32" s="379"/>
      <c r="AH32" s="379"/>
      <c r="AI32" s="379"/>
    </row>
    <row r="33" spans="2:69" s="339" customFormat="1" ht="15.75" customHeight="1">
      <c r="B33" s="346"/>
      <c r="C33" s="1151" t="s">
        <v>51</v>
      </c>
      <c r="D33" s="1151"/>
      <c r="E33" s="1151"/>
      <c r="F33" s="1151"/>
      <c r="G33" s="1151"/>
      <c r="H33" s="1228">
        <f t="shared" ref="H33:H44" si="1">SUM(K33:V33)</f>
        <v>4633</v>
      </c>
      <c r="I33" s="1229"/>
      <c r="J33" s="1230"/>
      <c r="K33" s="1231">
        <v>1565</v>
      </c>
      <c r="L33" s="1232"/>
      <c r="M33" s="1233"/>
      <c r="N33" s="1234">
        <v>2781</v>
      </c>
      <c r="O33" s="1232"/>
      <c r="P33" s="1233"/>
      <c r="Q33" s="1234">
        <v>287</v>
      </c>
      <c r="R33" s="1232"/>
      <c r="S33" s="1233"/>
      <c r="T33" s="1234">
        <v>0</v>
      </c>
      <c r="U33" s="1232"/>
      <c r="V33" s="1235"/>
      <c r="W33" s="1218">
        <f t="shared" ref="W33:W46" si="2">K33/($H33-$T33)*100</f>
        <v>33.779408590546083</v>
      </c>
      <c r="X33" s="1219"/>
      <c r="Y33" s="1219"/>
      <c r="Z33" s="1220">
        <f t="shared" ref="Z33:Z46" si="3">N33/($H33-$T33)*100</f>
        <v>60.025901143967189</v>
      </c>
      <c r="AA33" s="1219"/>
      <c r="AB33" s="1221"/>
      <c r="AC33" s="1220">
        <f t="shared" ref="AC33:AC46" si="4">Q33/($H33-$T33)*100</f>
        <v>6.1946902654867255</v>
      </c>
      <c r="AD33" s="1219"/>
      <c r="AE33" s="1219"/>
      <c r="AF33" s="345"/>
      <c r="AG33" s="345"/>
      <c r="AH33" s="345"/>
      <c r="AI33" s="345"/>
    </row>
    <row r="34" spans="2:69" s="339" customFormat="1" ht="15.75" customHeight="1">
      <c r="B34" s="346"/>
      <c r="C34" s="1151" t="s">
        <v>50</v>
      </c>
      <c r="D34" s="1151"/>
      <c r="E34" s="1151"/>
      <c r="F34" s="1151"/>
      <c r="G34" s="1151"/>
      <c r="H34" s="1228">
        <f t="shared" si="1"/>
        <v>4781</v>
      </c>
      <c r="I34" s="1229"/>
      <c r="J34" s="1230"/>
      <c r="K34" s="1231">
        <v>1386</v>
      </c>
      <c r="L34" s="1232"/>
      <c r="M34" s="1233"/>
      <c r="N34" s="1234">
        <v>3072</v>
      </c>
      <c r="O34" s="1232"/>
      <c r="P34" s="1233"/>
      <c r="Q34" s="1234">
        <v>323</v>
      </c>
      <c r="R34" s="1232"/>
      <c r="S34" s="1233"/>
      <c r="T34" s="1234">
        <v>0</v>
      </c>
      <c r="U34" s="1232"/>
      <c r="V34" s="1235"/>
      <c r="W34" s="1218">
        <f t="shared" si="2"/>
        <v>28.989751098096633</v>
      </c>
      <c r="X34" s="1219"/>
      <c r="Y34" s="1219"/>
      <c r="Z34" s="1220">
        <f t="shared" si="3"/>
        <v>64.254340096214179</v>
      </c>
      <c r="AA34" s="1219"/>
      <c r="AB34" s="1221"/>
      <c r="AC34" s="1220">
        <f t="shared" si="4"/>
        <v>6.7559088056891872</v>
      </c>
      <c r="AD34" s="1219"/>
      <c r="AE34" s="1219"/>
      <c r="AF34" s="345"/>
      <c r="AG34" s="345"/>
      <c r="AH34" s="345"/>
      <c r="AI34" s="345"/>
    </row>
    <row r="35" spans="2:69" s="339" customFormat="1" ht="15.75" customHeight="1">
      <c r="B35" s="346"/>
      <c r="C35" s="1151" t="s">
        <v>49</v>
      </c>
      <c r="D35" s="1151"/>
      <c r="E35" s="1151"/>
      <c r="F35" s="1151"/>
      <c r="G35" s="1151"/>
      <c r="H35" s="1228">
        <f t="shared" si="1"/>
        <v>6065</v>
      </c>
      <c r="I35" s="1229"/>
      <c r="J35" s="1230"/>
      <c r="K35" s="1231">
        <v>1396</v>
      </c>
      <c r="L35" s="1232"/>
      <c r="M35" s="1233"/>
      <c r="N35" s="1234">
        <v>4289</v>
      </c>
      <c r="O35" s="1232"/>
      <c r="P35" s="1233"/>
      <c r="Q35" s="1234">
        <v>380</v>
      </c>
      <c r="R35" s="1232"/>
      <c r="S35" s="1233"/>
      <c r="T35" s="1234">
        <v>0</v>
      </c>
      <c r="U35" s="1232"/>
      <c r="V35" s="1235"/>
      <c r="W35" s="1218">
        <f t="shared" si="2"/>
        <v>23.017312448474854</v>
      </c>
      <c r="X35" s="1219"/>
      <c r="Y35" s="1219"/>
      <c r="Z35" s="1220">
        <f t="shared" si="3"/>
        <v>70.71723000824403</v>
      </c>
      <c r="AA35" s="1219"/>
      <c r="AB35" s="1221"/>
      <c r="AC35" s="1220">
        <f t="shared" si="4"/>
        <v>6.265457543281121</v>
      </c>
      <c r="AD35" s="1219"/>
      <c r="AE35" s="1219"/>
      <c r="AF35" s="345"/>
      <c r="AG35" s="345"/>
      <c r="AH35" s="345"/>
      <c r="AI35" s="345"/>
    </row>
    <row r="36" spans="2:69" s="339" customFormat="1" ht="15.75" customHeight="1">
      <c r="B36" s="346"/>
      <c r="C36" s="1151" t="s">
        <v>48</v>
      </c>
      <c r="D36" s="1151"/>
      <c r="E36" s="1151"/>
      <c r="F36" s="1151"/>
      <c r="G36" s="1151"/>
      <c r="H36" s="1228">
        <f t="shared" si="1"/>
        <v>8205</v>
      </c>
      <c r="I36" s="1229"/>
      <c r="J36" s="1230"/>
      <c r="K36" s="1231">
        <v>1977</v>
      </c>
      <c r="L36" s="1232"/>
      <c r="M36" s="1233"/>
      <c r="N36" s="1234">
        <v>5760</v>
      </c>
      <c r="O36" s="1232"/>
      <c r="P36" s="1233"/>
      <c r="Q36" s="1234">
        <v>468</v>
      </c>
      <c r="R36" s="1232"/>
      <c r="S36" s="1233"/>
      <c r="T36" s="1234">
        <v>0</v>
      </c>
      <c r="U36" s="1232"/>
      <c r="V36" s="1235"/>
      <c r="W36" s="1218">
        <f t="shared" si="2"/>
        <v>24.095063985374772</v>
      </c>
      <c r="X36" s="1219"/>
      <c r="Y36" s="1219"/>
      <c r="Z36" s="1220">
        <f t="shared" si="3"/>
        <v>70.201096892138935</v>
      </c>
      <c r="AA36" s="1219"/>
      <c r="AB36" s="1221"/>
      <c r="AC36" s="1220">
        <f t="shared" si="4"/>
        <v>5.703839122486289</v>
      </c>
      <c r="AD36" s="1219"/>
      <c r="AE36" s="1219"/>
      <c r="AF36" s="345"/>
      <c r="AG36" s="345"/>
      <c r="AH36" s="345"/>
      <c r="AI36" s="345"/>
    </row>
    <row r="37" spans="2:69" s="339" customFormat="1" ht="15.75" customHeight="1">
      <c r="B37" s="346"/>
      <c r="C37" s="1151" t="s">
        <v>47</v>
      </c>
      <c r="D37" s="1151"/>
      <c r="E37" s="1151"/>
      <c r="F37" s="1151"/>
      <c r="G37" s="1151"/>
      <c r="H37" s="1228">
        <f t="shared" si="1"/>
        <v>9972</v>
      </c>
      <c r="I37" s="1229"/>
      <c r="J37" s="1230"/>
      <c r="K37" s="1231">
        <v>2730</v>
      </c>
      <c r="L37" s="1232"/>
      <c r="M37" s="1233"/>
      <c r="N37" s="1234">
        <v>6642</v>
      </c>
      <c r="O37" s="1232"/>
      <c r="P37" s="1233"/>
      <c r="Q37" s="1234">
        <v>600</v>
      </c>
      <c r="R37" s="1232"/>
      <c r="S37" s="1233"/>
      <c r="T37" s="1234">
        <v>0</v>
      </c>
      <c r="U37" s="1232"/>
      <c r="V37" s="1235"/>
      <c r="W37" s="1218">
        <f t="shared" si="2"/>
        <v>27.376654632972325</v>
      </c>
      <c r="X37" s="1219"/>
      <c r="Y37" s="1219"/>
      <c r="Z37" s="1220">
        <f t="shared" si="3"/>
        <v>66.606498194945857</v>
      </c>
      <c r="AA37" s="1219"/>
      <c r="AB37" s="1221"/>
      <c r="AC37" s="1220">
        <f t="shared" si="4"/>
        <v>6.0168471720818291</v>
      </c>
      <c r="AD37" s="1219"/>
      <c r="AE37" s="1219"/>
      <c r="AF37" s="345"/>
      <c r="AG37" s="345"/>
      <c r="AH37" s="345"/>
      <c r="AI37" s="345"/>
    </row>
    <row r="38" spans="2:69" s="339" customFormat="1" ht="15.75" customHeight="1">
      <c r="B38" s="346"/>
      <c r="C38" s="1151" t="s">
        <v>46</v>
      </c>
      <c r="D38" s="1151"/>
      <c r="E38" s="1151"/>
      <c r="F38" s="1151"/>
      <c r="G38" s="1151"/>
      <c r="H38" s="1212">
        <f t="shared" si="1"/>
        <v>10673</v>
      </c>
      <c r="I38" s="1182"/>
      <c r="J38" s="1184"/>
      <c r="K38" s="1222">
        <v>2868</v>
      </c>
      <c r="L38" s="1223"/>
      <c r="M38" s="1224"/>
      <c r="N38" s="1225">
        <v>7029</v>
      </c>
      <c r="O38" s="1223"/>
      <c r="P38" s="1224"/>
      <c r="Q38" s="1225">
        <v>776</v>
      </c>
      <c r="R38" s="1223"/>
      <c r="S38" s="1224"/>
      <c r="T38" s="1225">
        <v>0</v>
      </c>
      <c r="U38" s="1223"/>
      <c r="V38" s="1272"/>
      <c r="W38" s="1218">
        <f t="shared" si="2"/>
        <v>26.871545020144289</v>
      </c>
      <c r="X38" s="1219"/>
      <c r="Y38" s="1219"/>
      <c r="Z38" s="1220">
        <f t="shared" si="3"/>
        <v>65.857771947905931</v>
      </c>
      <c r="AA38" s="1219"/>
      <c r="AB38" s="1221"/>
      <c r="AC38" s="1220">
        <f t="shared" si="4"/>
        <v>7.2706830319497806</v>
      </c>
      <c r="AD38" s="1219"/>
      <c r="AE38" s="1219"/>
      <c r="AF38" s="345"/>
      <c r="AG38" s="345"/>
      <c r="AH38" s="345"/>
      <c r="AI38" s="345"/>
    </row>
    <row r="39" spans="2:69" s="339" customFormat="1" ht="15.75" customHeight="1">
      <c r="B39" s="346"/>
      <c r="C39" s="1151" t="s">
        <v>45</v>
      </c>
      <c r="D39" s="1151"/>
      <c r="E39" s="1151"/>
      <c r="F39" s="1151"/>
      <c r="G39" s="1151"/>
      <c r="H39" s="1212">
        <f t="shared" si="1"/>
        <v>11227</v>
      </c>
      <c r="I39" s="1182"/>
      <c r="J39" s="1184"/>
      <c r="K39" s="1222">
        <v>2634</v>
      </c>
      <c r="L39" s="1223"/>
      <c r="M39" s="1224"/>
      <c r="N39" s="1225">
        <v>7578</v>
      </c>
      <c r="O39" s="1223"/>
      <c r="P39" s="1224"/>
      <c r="Q39" s="1225">
        <v>1015</v>
      </c>
      <c r="R39" s="1223"/>
      <c r="S39" s="1224"/>
      <c r="T39" s="1225">
        <v>0</v>
      </c>
      <c r="U39" s="1223"/>
      <c r="V39" s="1272"/>
      <c r="W39" s="1218">
        <f t="shared" si="2"/>
        <v>23.461298655028056</v>
      </c>
      <c r="X39" s="1219"/>
      <c r="Y39" s="1219"/>
      <c r="Z39" s="1220">
        <f t="shared" si="3"/>
        <v>67.497995902734473</v>
      </c>
      <c r="AA39" s="1219"/>
      <c r="AB39" s="1221"/>
      <c r="AC39" s="1220">
        <f t="shared" si="4"/>
        <v>9.0407054422374635</v>
      </c>
      <c r="AD39" s="1219"/>
      <c r="AE39" s="1219"/>
      <c r="AF39" s="345"/>
      <c r="AG39" s="345"/>
      <c r="AH39" s="345"/>
      <c r="AI39" s="345"/>
    </row>
    <row r="40" spans="2:69" s="339" customFormat="1" ht="15.75" customHeight="1">
      <c r="B40" s="346"/>
      <c r="C40" s="1151" t="s">
        <v>276</v>
      </c>
      <c r="D40" s="1151"/>
      <c r="E40" s="1151"/>
      <c r="F40" s="1151"/>
      <c r="G40" s="1151"/>
      <c r="H40" s="1212">
        <f t="shared" si="1"/>
        <v>11941</v>
      </c>
      <c r="I40" s="1182"/>
      <c r="J40" s="1184"/>
      <c r="K40" s="1222">
        <v>2175</v>
      </c>
      <c r="L40" s="1223"/>
      <c r="M40" s="1224"/>
      <c r="N40" s="1225">
        <v>8476</v>
      </c>
      <c r="O40" s="1223"/>
      <c r="P40" s="1224"/>
      <c r="Q40" s="1225">
        <v>1290</v>
      </c>
      <c r="R40" s="1223"/>
      <c r="S40" s="1224"/>
      <c r="T40" s="1225">
        <v>0</v>
      </c>
      <c r="U40" s="1223"/>
      <c r="V40" s="1272"/>
      <c r="W40" s="1218">
        <f t="shared" si="2"/>
        <v>18.214554894899926</v>
      </c>
      <c r="X40" s="1219"/>
      <c r="Y40" s="1219"/>
      <c r="Z40" s="1220">
        <f t="shared" si="3"/>
        <v>70.982329788124943</v>
      </c>
      <c r="AA40" s="1219"/>
      <c r="AB40" s="1221"/>
      <c r="AC40" s="1220">
        <f t="shared" si="4"/>
        <v>10.803115316975127</v>
      </c>
      <c r="AD40" s="1219"/>
      <c r="AE40" s="1219"/>
      <c r="AF40" s="345"/>
      <c r="AG40" s="345"/>
      <c r="AH40" s="345"/>
      <c r="AI40" s="345"/>
    </row>
    <row r="41" spans="2:69" s="339" customFormat="1" ht="15.75" customHeight="1">
      <c r="B41" s="346"/>
      <c r="C41" s="1151" t="s">
        <v>277</v>
      </c>
      <c r="D41" s="1151"/>
      <c r="E41" s="1151"/>
      <c r="F41" s="1151"/>
      <c r="G41" s="1151"/>
      <c r="H41" s="1212">
        <f t="shared" si="1"/>
        <v>12698</v>
      </c>
      <c r="I41" s="1182"/>
      <c r="J41" s="1184"/>
      <c r="K41" s="1222">
        <v>1962</v>
      </c>
      <c r="L41" s="1223"/>
      <c r="M41" s="1224"/>
      <c r="N41" s="1225">
        <v>9082</v>
      </c>
      <c r="O41" s="1182"/>
      <c r="P41" s="1183"/>
      <c r="Q41" s="1148">
        <v>1654</v>
      </c>
      <c r="R41" s="1182"/>
      <c r="S41" s="1183"/>
      <c r="T41" s="1148">
        <v>0</v>
      </c>
      <c r="U41" s="1182"/>
      <c r="V41" s="1184"/>
      <c r="W41" s="1218">
        <f t="shared" si="2"/>
        <v>15.451252165695383</v>
      </c>
      <c r="X41" s="1219"/>
      <c r="Y41" s="1219"/>
      <c r="Z41" s="1220">
        <f t="shared" si="3"/>
        <v>71.52307449992125</v>
      </c>
      <c r="AA41" s="1219"/>
      <c r="AB41" s="1221"/>
      <c r="AC41" s="1220">
        <f t="shared" si="4"/>
        <v>13.025673334383367</v>
      </c>
      <c r="AD41" s="1219"/>
      <c r="AE41" s="1219"/>
      <c r="AF41" s="382"/>
      <c r="AG41" s="382"/>
      <c r="AH41" s="382"/>
      <c r="AI41" s="345"/>
    </row>
    <row r="42" spans="2:69" s="339" customFormat="1" ht="15.75" customHeight="1">
      <c r="B42" s="346"/>
      <c r="C42" s="1151" t="s">
        <v>42</v>
      </c>
      <c r="D42" s="1151"/>
      <c r="E42" s="1151"/>
      <c r="F42" s="1151"/>
      <c r="G42" s="1151"/>
      <c r="H42" s="1212">
        <f t="shared" si="1"/>
        <v>13396</v>
      </c>
      <c r="I42" s="1182"/>
      <c r="J42" s="1184"/>
      <c r="K42" s="1222">
        <v>2027</v>
      </c>
      <c r="L42" s="1223"/>
      <c r="M42" s="1224"/>
      <c r="N42" s="1225">
        <v>9241</v>
      </c>
      <c r="O42" s="1182"/>
      <c r="P42" s="1183"/>
      <c r="Q42" s="1148">
        <v>2128</v>
      </c>
      <c r="R42" s="1182"/>
      <c r="S42" s="1183"/>
      <c r="T42" s="1148">
        <v>0</v>
      </c>
      <c r="U42" s="1182"/>
      <c r="V42" s="1184"/>
      <c r="W42" s="1218">
        <f t="shared" si="2"/>
        <v>15.131382502239473</v>
      </c>
      <c r="X42" s="1219"/>
      <c r="Y42" s="1219"/>
      <c r="Z42" s="1220">
        <f t="shared" si="3"/>
        <v>68.983278590624067</v>
      </c>
      <c r="AA42" s="1219"/>
      <c r="AB42" s="1221"/>
      <c r="AC42" s="1220">
        <f t="shared" si="4"/>
        <v>15.885338907136459</v>
      </c>
      <c r="AD42" s="1219"/>
      <c r="AE42" s="1219"/>
      <c r="AF42" s="382"/>
      <c r="AG42" s="382"/>
      <c r="AH42" s="382"/>
      <c r="AI42" s="345"/>
    </row>
    <row r="43" spans="2:69" s="339" customFormat="1" ht="15.75" customHeight="1">
      <c r="B43" s="346"/>
      <c r="C43" s="1151" t="s">
        <v>41</v>
      </c>
      <c r="D43" s="1151"/>
      <c r="E43" s="1151"/>
      <c r="F43" s="1151"/>
      <c r="G43" s="1151"/>
      <c r="H43" s="1212">
        <f t="shared" si="1"/>
        <v>15123</v>
      </c>
      <c r="I43" s="1182"/>
      <c r="J43" s="1184"/>
      <c r="K43" s="1222">
        <v>2393</v>
      </c>
      <c r="L43" s="1223"/>
      <c r="M43" s="1224"/>
      <c r="N43" s="1225">
        <v>9920</v>
      </c>
      <c r="O43" s="1182"/>
      <c r="P43" s="1183"/>
      <c r="Q43" s="1148">
        <v>2807</v>
      </c>
      <c r="R43" s="1182"/>
      <c r="S43" s="1183"/>
      <c r="T43" s="1148">
        <v>3</v>
      </c>
      <c r="U43" s="1182"/>
      <c r="V43" s="1184"/>
      <c r="W43" s="1218">
        <f t="shared" si="2"/>
        <v>15.826719576719578</v>
      </c>
      <c r="X43" s="1219"/>
      <c r="Y43" s="1219"/>
      <c r="Z43" s="1220">
        <f t="shared" si="3"/>
        <v>65.608465608465607</v>
      </c>
      <c r="AA43" s="1219"/>
      <c r="AB43" s="1221"/>
      <c r="AC43" s="1220">
        <f t="shared" si="4"/>
        <v>18.564814814814813</v>
      </c>
      <c r="AD43" s="1219"/>
      <c r="AE43" s="1219"/>
      <c r="AF43" s="382"/>
      <c r="AG43" s="382"/>
      <c r="AH43" s="382"/>
      <c r="AI43" s="345"/>
    </row>
    <row r="44" spans="2:69" s="339" customFormat="1" ht="15.75" customHeight="1">
      <c r="B44" s="346"/>
      <c r="C44" s="1151" t="s">
        <v>40</v>
      </c>
      <c r="D44" s="1151"/>
      <c r="E44" s="1151"/>
      <c r="F44" s="1151"/>
      <c r="G44" s="1151"/>
      <c r="H44" s="1212">
        <f t="shared" si="1"/>
        <v>16369</v>
      </c>
      <c r="I44" s="1182"/>
      <c r="J44" s="1184"/>
      <c r="K44" s="1222">
        <v>2629</v>
      </c>
      <c r="L44" s="1223"/>
      <c r="M44" s="1224"/>
      <c r="N44" s="1225">
        <v>10217</v>
      </c>
      <c r="O44" s="1182"/>
      <c r="P44" s="1183"/>
      <c r="Q44" s="1148">
        <v>3518</v>
      </c>
      <c r="R44" s="1182"/>
      <c r="S44" s="1183"/>
      <c r="T44" s="1148">
        <v>5</v>
      </c>
      <c r="U44" s="1182"/>
      <c r="V44" s="1184"/>
      <c r="W44" s="1218">
        <f t="shared" si="2"/>
        <v>16.065754094353458</v>
      </c>
      <c r="X44" s="1219"/>
      <c r="Y44" s="1219"/>
      <c r="Z44" s="1220">
        <f t="shared" si="3"/>
        <v>62.435834759227568</v>
      </c>
      <c r="AA44" s="1219"/>
      <c r="AB44" s="1221"/>
      <c r="AC44" s="1220">
        <f t="shared" si="4"/>
        <v>21.49841114641897</v>
      </c>
      <c r="AD44" s="1219"/>
      <c r="AE44" s="1219"/>
      <c r="AF44" s="382"/>
      <c r="AG44" s="382"/>
      <c r="AH44" s="382"/>
      <c r="AI44" s="345"/>
    </row>
    <row r="45" spans="2:69" s="339" customFormat="1" ht="15.75" customHeight="1">
      <c r="B45" s="346"/>
      <c r="C45" s="1151" t="s">
        <v>26</v>
      </c>
      <c r="D45" s="1151"/>
      <c r="E45" s="1151"/>
      <c r="F45" s="1151"/>
      <c r="G45" s="1151"/>
      <c r="H45" s="1212">
        <f>SUM(K45:V45)</f>
        <v>17013</v>
      </c>
      <c r="I45" s="1182"/>
      <c r="J45" s="1184"/>
      <c r="K45" s="1222">
        <v>2595</v>
      </c>
      <c r="L45" s="1223"/>
      <c r="M45" s="1224"/>
      <c r="N45" s="1225">
        <v>10125</v>
      </c>
      <c r="O45" s="1182"/>
      <c r="P45" s="1183"/>
      <c r="Q45" s="1148">
        <v>4259</v>
      </c>
      <c r="R45" s="1182"/>
      <c r="S45" s="1183"/>
      <c r="T45" s="1148">
        <v>34</v>
      </c>
      <c r="U45" s="1182"/>
      <c r="V45" s="1184"/>
      <c r="W45" s="1218">
        <f t="shared" si="2"/>
        <v>15.283585605748277</v>
      </c>
      <c r="X45" s="1219"/>
      <c r="Y45" s="1219"/>
      <c r="Z45" s="1220">
        <f t="shared" si="3"/>
        <v>59.632487190058306</v>
      </c>
      <c r="AA45" s="1219"/>
      <c r="AB45" s="1221"/>
      <c r="AC45" s="1220">
        <f t="shared" si="4"/>
        <v>25.083927204193419</v>
      </c>
      <c r="AD45" s="1219"/>
      <c r="AE45" s="1219"/>
      <c r="AF45" s="382"/>
      <c r="AG45" s="382"/>
      <c r="AH45" s="382"/>
      <c r="AI45" s="345"/>
    </row>
    <row r="46" spans="2:69" s="339" customFormat="1" ht="15.75" customHeight="1">
      <c r="B46" s="346"/>
      <c r="C46" s="1151" t="s">
        <v>782</v>
      </c>
      <c r="D46" s="1151"/>
      <c r="E46" s="1151"/>
      <c r="F46" s="1151"/>
      <c r="G46" s="1150"/>
      <c r="H46" s="1212">
        <f>SUM(K46:V46)</f>
        <v>18329</v>
      </c>
      <c r="I46" s="1182"/>
      <c r="J46" s="1184"/>
      <c r="K46" s="1212">
        <v>2709</v>
      </c>
      <c r="L46" s="1182"/>
      <c r="M46" s="1183"/>
      <c r="N46" s="1148">
        <v>10804</v>
      </c>
      <c r="O46" s="1182"/>
      <c r="P46" s="1183"/>
      <c r="Q46" s="1148">
        <v>4768</v>
      </c>
      <c r="R46" s="1182"/>
      <c r="S46" s="1183"/>
      <c r="T46" s="1148">
        <v>48</v>
      </c>
      <c r="U46" s="1182"/>
      <c r="V46" s="1184"/>
      <c r="W46" s="1218">
        <f t="shared" si="2"/>
        <v>14.818664186860675</v>
      </c>
      <c r="X46" s="1219"/>
      <c r="Y46" s="1219"/>
      <c r="Z46" s="1220">
        <f t="shared" si="3"/>
        <v>59.099611618620429</v>
      </c>
      <c r="AA46" s="1219"/>
      <c r="AB46" s="1221"/>
      <c r="AC46" s="1220">
        <f t="shared" si="4"/>
        <v>26.081724194518902</v>
      </c>
      <c r="AD46" s="1219"/>
      <c r="AE46" s="1219"/>
      <c r="AF46" s="382"/>
      <c r="AG46" s="382"/>
      <c r="AH46" s="382"/>
      <c r="AI46" s="345"/>
    </row>
    <row r="47" spans="2:69" s="339" customFormat="1" ht="15.75" customHeight="1" thickBot="1">
      <c r="B47" s="346"/>
      <c r="C47" s="1188"/>
      <c r="D47" s="1188"/>
      <c r="E47" s="1188"/>
      <c r="F47" s="1188"/>
      <c r="G47" s="1189"/>
      <c r="H47" s="1264"/>
      <c r="I47" s="1265"/>
      <c r="J47" s="1267"/>
      <c r="K47" s="1264"/>
      <c r="L47" s="1265"/>
      <c r="M47" s="1266"/>
      <c r="N47" s="1192"/>
      <c r="O47" s="1265"/>
      <c r="P47" s="1266"/>
      <c r="Q47" s="1192"/>
      <c r="R47" s="1265"/>
      <c r="S47" s="1266"/>
      <c r="T47" s="1192"/>
      <c r="U47" s="1265"/>
      <c r="V47" s="1267"/>
      <c r="W47" s="1268"/>
      <c r="X47" s="1269"/>
      <c r="Y47" s="1270"/>
      <c r="Z47" s="1271"/>
      <c r="AA47" s="1269"/>
      <c r="AB47" s="1270"/>
      <c r="AC47" s="1271"/>
      <c r="AD47" s="1269"/>
      <c r="AE47" s="1269"/>
      <c r="AF47" s="382"/>
      <c r="AG47" s="382"/>
      <c r="AH47" s="382"/>
      <c r="AI47" s="345"/>
    </row>
    <row r="48" spans="2:69" ht="15.75" customHeight="1" thickTop="1"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98" t="s">
        <v>355</v>
      </c>
      <c r="AF48" s="373"/>
      <c r="AG48" s="373"/>
      <c r="AH48" s="373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8"/>
      <c r="BQ48" s="348"/>
    </row>
    <row r="49" spans="3:69" ht="15.75" customHeight="1">
      <c r="C49" s="396" t="s">
        <v>1020</v>
      </c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8"/>
      <c r="BG49" s="348"/>
      <c r="BH49" s="348"/>
      <c r="BI49" s="348"/>
      <c r="BJ49" s="348"/>
      <c r="BK49" s="348"/>
      <c r="BL49" s="348"/>
      <c r="BM49" s="348"/>
      <c r="BN49" s="348"/>
      <c r="BO49" s="348"/>
      <c r="BP49" s="348"/>
      <c r="BQ49" s="348"/>
    </row>
    <row r="50" spans="3:69" ht="15.75" customHeight="1">
      <c r="C50" s="396" t="s">
        <v>797</v>
      </c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8"/>
      <c r="BQ50" s="348"/>
    </row>
    <row r="51" spans="3:69" ht="15.75" customHeight="1"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</row>
    <row r="52" spans="3:69" ht="15.75" customHeight="1"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</row>
  </sheetData>
  <mergeCells count="294">
    <mergeCell ref="B1:C1"/>
    <mergeCell ref="D1:AH1"/>
    <mergeCell ref="C2:AH2"/>
    <mergeCell ref="C4:I5"/>
    <mergeCell ref="C19:I19"/>
    <mergeCell ref="J16:M16"/>
    <mergeCell ref="R16:U16"/>
    <mergeCell ref="Z16:AC16"/>
    <mergeCell ref="J17:M17"/>
    <mergeCell ref="J13:M13"/>
    <mergeCell ref="N11:Q11"/>
    <mergeCell ref="N12:Q12"/>
    <mergeCell ref="N13:Q13"/>
    <mergeCell ref="N14:Q14"/>
    <mergeCell ref="N15:Q15"/>
    <mergeCell ref="N16:Q16"/>
    <mergeCell ref="N17:Q17"/>
    <mergeCell ref="R7:U7"/>
    <mergeCell ref="R8:U8"/>
    <mergeCell ref="R9:U9"/>
    <mergeCell ref="R10:U10"/>
    <mergeCell ref="J18:M18"/>
    <mergeCell ref="N18:Q18"/>
    <mergeCell ref="N19:Q19"/>
    <mergeCell ref="AC30:AE30"/>
    <mergeCell ref="C22:I22"/>
    <mergeCell ref="N22:Q22"/>
    <mergeCell ref="R22:U22"/>
    <mergeCell ref="V22:Y22"/>
    <mergeCell ref="Z22:AC22"/>
    <mergeCell ref="AD22:AG22"/>
    <mergeCell ref="C7:I7"/>
    <mergeCell ref="C8:I8"/>
    <mergeCell ref="C10:I10"/>
    <mergeCell ref="C14:I14"/>
    <mergeCell ref="C13:I13"/>
    <mergeCell ref="C16:I16"/>
    <mergeCell ref="C9:I9"/>
    <mergeCell ref="C12:I12"/>
    <mergeCell ref="C11:I11"/>
    <mergeCell ref="C15:I15"/>
    <mergeCell ref="C18:I18"/>
    <mergeCell ref="C17:I17"/>
    <mergeCell ref="C20:I20"/>
    <mergeCell ref="J12:M12"/>
    <mergeCell ref="R14:U14"/>
    <mergeCell ref="R15:U15"/>
    <mergeCell ref="Z12:AC12"/>
    <mergeCell ref="C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C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C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C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K38:M38"/>
    <mergeCell ref="N38:P38"/>
    <mergeCell ref="Q38:S38"/>
    <mergeCell ref="T38:V38"/>
    <mergeCell ref="W38:Y38"/>
    <mergeCell ref="Z38:AB38"/>
    <mergeCell ref="AC38:AE38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C38:G38"/>
    <mergeCell ref="C47:G47"/>
    <mergeCell ref="H47:J47"/>
    <mergeCell ref="T42:V42"/>
    <mergeCell ref="W42:Y42"/>
    <mergeCell ref="Z42:AB42"/>
    <mergeCell ref="AC42:AE42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Q44:S44"/>
    <mergeCell ref="T44:V44"/>
    <mergeCell ref="W44:Y44"/>
    <mergeCell ref="Z44:AB44"/>
    <mergeCell ref="AC44:AE44"/>
    <mergeCell ref="C45:G45"/>
    <mergeCell ref="H45:J45"/>
    <mergeCell ref="K45:M45"/>
    <mergeCell ref="N45:P45"/>
    <mergeCell ref="K47:M47"/>
    <mergeCell ref="N47:P47"/>
    <mergeCell ref="Q47:S47"/>
    <mergeCell ref="T47:V47"/>
    <mergeCell ref="W47:Y47"/>
    <mergeCell ref="Z47:AB47"/>
    <mergeCell ref="AC47:AE47"/>
    <mergeCell ref="V14:Y14"/>
    <mergeCell ref="V15:Y15"/>
    <mergeCell ref="V16:Y16"/>
    <mergeCell ref="V17:Y17"/>
    <mergeCell ref="V18:Y18"/>
    <mergeCell ref="V19:Y19"/>
    <mergeCell ref="R17:U17"/>
    <mergeCell ref="R18:U18"/>
    <mergeCell ref="R19:U19"/>
    <mergeCell ref="T40:V40"/>
    <mergeCell ref="W40:Y40"/>
    <mergeCell ref="Z40:AB40"/>
    <mergeCell ref="AC40:AE40"/>
    <mergeCell ref="C27:AH27"/>
    <mergeCell ref="C29:G30"/>
    <mergeCell ref="H29:V29"/>
    <mergeCell ref="W29:AE29"/>
    <mergeCell ref="Q45:S45"/>
    <mergeCell ref="T45:V45"/>
    <mergeCell ref="W45:Y45"/>
    <mergeCell ref="Z45:AB45"/>
    <mergeCell ref="AC45:AE45"/>
    <mergeCell ref="Z10:AC10"/>
    <mergeCell ref="Z11:AC11"/>
    <mergeCell ref="R11:U11"/>
    <mergeCell ref="R12:U12"/>
    <mergeCell ref="R13:U13"/>
    <mergeCell ref="AD20:AG20"/>
    <mergeCell ref="Z20:AC20"/>
    <mergeCell ref="V20:Y20"/>
    <mergeCell ref="R20:U20"/>
    <mergeCell ref="N20:Q20"/>
    <mergeCell ref="N41:P41"/>
    <mergeCell ref="Q41:S41"/>
    <mergeCell ref="T41:V41"/>
    <mergeCell ref="W41:Y41"/>
    <mergeCell ref="Z41:AB41"/>
    <mergeCell ref="AC41:AE41"/>
    <mergeCell ref="T30:V30"/>
    <mergeCell ref="W30:Y30"/>
    <mergeCell ref="Z30:AB30"/>
    <mergeCell ref="Z4:AC5"/>
    <mergeCell ref="N4:Y4"/>
    <mergeCell ref="N5:Q5"/>
    <mergeCell ref="R5:U5"/>
    <mergeCell ref="Z7:AC7"/>
    <mergeCell ref="Z8:AC8"/>
    <mergeCell ref="Z9:AC9"/>
    <mergeCell ref="J6:M6"/>
    <mergeCell ref="N7:Q7"/>
    <mergeCell ref="N8:Q8"/>
    <mergeCell ref="N9:Q9"/>
    <mergeCell ref="Z6:AC6"/>
    <mergeCell ref="J7:M7"/>
    <mergeCell ref="J8:M8"/>
    <mergeCell ref="J9:M9"/>
    <mergeCell ref="J4:M5"/>
    <mergeCell ref="V5:Y5"/>
    <mergeCell ref="R6:U6"/>
    <mergeCell ref="V6:Y6"/>
    <mergeCell ref="C42:G42"/>
    <mergeCell ref="H42:J42"/>
    <mergeCell ref="K42:M42"/>
    <mergeCell ref="N42:P42"/>
    <mergeCell ref="Q42:S42"/>
    <mergeCell ref="C40:G40"/>
    <mergeCell ref="H40:J40"/>
    <mergeCell ref="N6:Q6"/>
    <mergeCell ref="V7:Y7"/>
    <mergeCell ref="V8:Y8"/>
    <mergeCell ref="V9:Y9"/>
    <mergeCell ref="K40:M40"/>
    <mergeCell ref="N40:P40"/>
    <mergeCell ref="Q40:S40"/>
    <mergeCell ref="J20:M20"/>
    <mergeCell ref="J10:M10"/>
    <mergeCell ref="J11:M11"/>
    <mergeCell ref="J19:M19"/>
    <mergeCell ref="J14:M14"/>
    <mergeCell ref="J15:M15"/>
    <mergeCell ref="C41:G41"/>
    <mergeCell ref="H41:J41"/>
    <mergeCell ref="K41:M41"/>
    <mergeCell ref="H38:J38"/>
    <mergeCell ref="N10:Q10"/>
    <mergeCell ref="Z17:AC17"/>
    <mergeCell ref="Z18:AC18"/>
    <mergeCell ref="Z19:AC19"/>
    <mergeCell ref="V11:Y11"/>
    <mergeCell ref="V12:Y12"/>
    <mergeCell ref="V13:Y13"/>
    <mergeCell ref="Z13:AC13"/>
    <mergeCell ref="Z14:AC14"/>
    <mergeCell ref="Z15:AC15"/>
    <mergeCell ref="V10:Y10"/>
    <mergeCell ref="AD4:AG5"/>
    <mergeCell ref="AD19:AG19"/>
    <mergeCell ref="AD18:AG18"/>
    <mergeCell ref="AD17:AG17"/>
    <mergeCell ref="AD16:AG16"/>
    <mergeCell ref="AD15:AG15"/>
    <mergeCell ref="AD14:AG14"/>
    <mergeCell ref="AD13:AG13"/>
    <mergeCell ref="AD12:AG12"/>
    <mergeCell ref="AD11:AG11"/>
    <mergeCell ref="AD10:AG10"/>
    <mergeCell ref="AD9:AG9"/>
    <mergeCell ref="AD8:AG8"/>
    <mergeCell ref="AD7:AG7"/>
    <mergeCell ref="AD6:AG6"/>
    <mergeCell ref="J22:M22"/>
    <mergeCell ref="C32:G32"/>
    <mergeCell ref="H32:J32"/>
    <mergeCell ref="K32:M32"/>
    <mergeCell ref="N32:P32"/>
    <mergeCell ref="Q32:S32"/>
    <mergeCell ref="T32:V32"/>
    <mergeCell ref="W32:Y32"/>
    <mergeCell ref="C31:G31"/>
    <mergeCell ref="H31:J31"/>
    <mergeCell ref="K31:M31"/>
    <mergeCell ref="N31:P31"/>
    <mergeCell ref="Q31:S31"/>
    <mergeCell ref="T31:V31"/>
    <mergeCell ref="W31:Y31"/>
    <mergeCell ref="H30:J30"/>
    <mergeCell ref="K30:M30"/>
    <mergeCell ref="N30:P30"/>
    <mergeCell ref="Q30:S30"/>
    <mergeCell ref="C21:I21"/>
    <mergeCell ref="J21:M21"/>
    <mergeCell ref="N21:Q21"/>
    <mergeCell ref="R21:U21"/>
    <mergeCell ref="V21:Y21"/>
    <mergeCell ref="Z21:AC21"/>
    <mergeCell ref="AD21:AG21"/>
    <mergeCell ref="C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Z32:AB32"/>
    <mergeCell ref="AC32:AE32"/>
    <mergeCell ref="Z31:AB31"/>
    <mergeCell ref="AC31:AE31"/>
    <mergeCell ref="C44:G44"/>
    <mergeCell ref="H44:J44"/>
    <mergeCell ref="K44:M44"/>
    <mergeCell ref="N44:P4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4" orientation="portrait" useFirstPageNumber="1" r:id="rId1"/>
  <headerFooter>
    <oddFooter>&amp;C&amp;"HGPｺﾞｼｯｸM,ﾒﾃﾞｨｳﾑ"&amp;10&amp;P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U52"/>
  <sheetViews>
    <sheetView zoomScaleNormal="100" workbookViewId="0">
      <selection activeCell="C2" sqref="C2:P2"/>
    </sheetView>
  </sheetViews>
  <sheetFormatPr defaultColWidth="2.625" defaultRowHeight="12"/>
  <cols>
    <col min="1" max="9" width="2.625" style="607"/>
    <col min="10" max="10" width="9.875" style="1008" customWidth="1"/>
    <col min="11" max="11" width="5.625" style="193" customWidth="1"/>
    <col min="12" max="12" width="9.875" style="204" customWidth="1" collapsed="1"/>
    <col min="13" max="13" width="5.625" style="193" customWidth="1"/>
    <col min="14" max="14" width="9.875" style="204" customWidth="1" collapsed="1"/>
    <col min="15" max="15" width="5.625" style="193" customWidth="1"/>
    <col min="16" max="16" width="9.875" style="1008" customWidth="1" collapsed="1"/>
    <col min="17" max="17" width="5.625" style="193" customWidth="1"/>
    <col min="18" max="18" width="9.875" style="1008" customWidth="1" collapsed="1"/>
    <col min="19" max="19" width="5.625" style="193" customWidth="1"/>
    <col min="20" max="20" width="2.625" style="607"/>
    <col min="21" max="21" width="11.375" style="607" customWidth="1"/>
    <col min="22" max="16384" width="2.625" style="607"/>
  </cols>
  <sheetData>
    <row r="1" spans="2:21" s="608" customFormat="1" ht="17.25">
      <c r="B1" s="667" t="s">
        <v>923</v>
      </c>
      <c r="C1" s="667"/>
      <c r="D1" s="667"/>
      <c r="E1" s="667"/>
      <c r="F1" s="667"/>
      <c r="G1" s="667"/>
      <c r="H1" s="667"/>
      <c r="I1" s="667"/>
      <c r="J1" s="77"/>
      <c r="K1" s="192"/>
      <c r="L1" s="201"/>
      <c r="M1" s="192"/>
      <c r="N1" s="201"/>
      <c r="O1" s="192"/>
      <c r="P1" s="77"/>
      <c r="Q1" s="192"/>
      <c r="R1" s="77"/>
      <c r="S1" s="192"/>
    </row>
    <row r="2" spans="2:21" s="11" customFormat="1" ht="15.75" customHeight="1">
      <c r="C2" s="2405" t="s">
        <v>730</v>
      </c>
      <c r="D2" s="2405"/>
      <c r="E2" s="2405"/>
      <c r="F2" s="2405"/>
      <c r="G2" s="2405"/>
      <c r="H2" s="2405"/>
      <c r="I2" s="2405"/>
      <c r="J2" s="2405"/>
      <c r="K2" s="2405"/>
      <c r="L2" s="2405"/>
      <c r="M2" s="2405"/>
      <c r="N2" s="2405"/>
      <c r="O2" s="2405"/>
      <c r="P2" s="2405"/>
    </row>
    <row r="3" spans="2:21" s="11" customFormat="1" ht="15.75" customHeight="1" thickBot="1"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</row>
    <row r="4" spans="2:21" ht="15.75" customHeight="1" thickTop="1">
      <c r="C4" s="1597" t="s">
        <v>656</v>
      </c>
      <c r="D4" s="1597"/>
      <c r="E4" s="1597"/>
      <c r="F4" s="1597"/>
      <c r="G4" s="1597"/>
      <c r="H4" s="1597"/>
      <c r="I4" s="1598"/>
      <c r="J4" s="2394" t="s">
        <v>759</v>
      </c>
      <c r="K4" s="1746"/>
      <c r="L4" s="2394" t="s">
        <v>767</v>
      </c>
      <c r="M4" s="1746"/>
      <c r="N4" s="2394" t="s">
        <v>773</v>
      </c>
      <c r="O4" s="1746"/>
      <c r="P4" s="2394" t="s">
        <v>829</v>
      </c>
      <c r="Q4" s="1746"/>
      <c r="R4" s="2394" t="s">
        <v>1050</v>
      </c>
      <c r="S4" s="1746"/>
    </row>
    <row r="5" spans="2:21" ht="15.75" customHeight="1">
      <c r="C5" s="1601"/>
      <c r="D5" s="1601"/>
      <c r="E5" s="1601"/>
      <c r="F5" s="1601"/>
      <c r="G5" s="1601"/>
      <c r="H5" s="1601"/>
      <c r="I5" s="1711"/>
      <c r="J5" s="619" t="s">
        <v>681</v>
      </c>
      <c r="K5" s="622" t="s">
        <v>279</v>
      </c>
      <c r="L5" s="619" t="s">
        <v>681</v>
      </c>
      <c r="M5" s="622" t="s">
        <v>279</v>
      </c>
      <c r="N5" s="619" t="s">
        <v>681</v>
      </c>
      <c r="O5" s="622" t="s">
        <v>279</v>
      </c>
      <c r="P5" s="619" t="s">
        <v>681</v>
      </c>
      <c r="Q5" s="622" t="s">
        <v>279</v>
      </c>
      <c r="R5" s="619" t="s">
        <v>681</v>
      </c>
      <c r="S5" s="622" t="s">
        <v>279</v>
      </c>
    </row>
    <row r="6" spans="2:21" s="1001" customFormat="1" ht="15.75" customHeight="1">
      <c r="C6" s="1645"/>
      <c r="D6" s="1645"/>
      <c r="E6" s="1645"/>
      <c r="F6" s="1645"/>
      <c r="G6" s="1645"/>
      <c r="H6" s="1645"/>
      <c r="I6" s="1596"/>
      <c r="J6" s="1009" t="s">
        <v>507</v>
      </c>
      <c r="K6" s="623" t="s">
        <v>331</v>
      </c>
      <c r="L6" s="1009" t="s">
        <v>507</v>
      </c>
      <c r="M6" s="623" t="s">
        <v>331</v>
      </c>
      <c r="N6" s="1009" t="s">
        <v>507</v>
      </c>
      <c r="O6" s="623" t="s">
        <v>331</v>
      </c>
      <c r="P6" s="1009" t="s">
        <v>507</v>
      </c>
      <c r="Q6" s="623" t="s">
        <v>331</v>
      </c>
      <c r="R6" s="1009" t="s">
        <v>507</v>
      </c>
      <c r="S6" s="623" t="s">
        <v>331</v>
      </c>
    </row>
    <row r="7" spans="2:21" s="1001" customFormat="1" ht="15.75" customHeight="1">
      <c r="C7" s="2396" t="s">
        <v>682</v>
      </c>
      <c r="D7" s="2396"/>
      <c r="E7" s="2396"/>
      <c r="F7" s="2396"/>
      <c r="G7" s="2396"/>
      <c r="H7" s="2396"/>
      <c r="I7" s="2397"/>
      <c r="J7" s="774">
        <f>SUM(J8:J19)</f>
        <v>5528054</v>
      </c>
      <c r="K7" s="780">
        <f t="shared" ref="K7:K19" si="0">J7/J$7*100</f>
        <v>100</v>
      </c>
      <c r="L7" s="774">
        <f>SUM(L8:L19)</f>
        <v>5808579</v>
      </c>
      <c r="M7" s="780">
        <f>L7/L$7*100</f>
        <v>100</v>
      </c>
      <c r="N7" s="774">
        <f>SUM(N8:N19)</f>
        <v>7956810</v>
      </c>
      <c r="O7" s="780">
        <f>N7/N$7*100</f>
        <v>100</v>
      </c>
      <c r="P7" s="781">
        <f>SUM(P8:P19)</f>
        <v>8359056</v>
      </c>
      <c r="Q7" s="780">
        <f>P7/P$7*100</f>
        <v>100</v>
      </c>
      <c r="R7" s="781">
        <f>SUM(R8:R19)</f>
        <v>7667154</v>
      </c>
      <c r="S7" s="780">
        <f>R7/R$7*100</f>
        <v>100</v>
      </c>
      <c r="U7" s="1019"/>
    </row>
    <row r="8" spans="2:21" s="1012" customFormat="1" ht="15.75" customHeight="1">
      <c r="C8" s="1740" t="s">
        <v>683</v>
      </c>
      <c r="D8" s="1740"/>
      <c r="E8" s="1740"/>
      <c r="F8" s="1740"/>
      <c r="G8" s="1740"/>
      <c r="H8" s="1740"/>
      <c r="I8" s="1741"/>
      <c r="J8" s="615">
        <v>90670</v>
      </c>
      <c r="K8" s="624">
        <f t="shared" si="0"/>
        <v>1.640179347017956</v>
      </c>
      <c r="L8" s="615">
        <v>90593</v>
      </c>
      <c r="M8" s="624">
        <v>1.640179347017956</v>
      </c>
      <c r="N8" s="615">
        <v>161905</v>
      </c>
      <c r="O8" s="624">
        <f t="shared" ref="O8:O19" si="1">N8/N$7*100</f>
        <v>2.0347978649735259</v>
      </c>
      <c r="P8" s="636">
        <v>93450</v>
      </c>
      <c r="Q8" s="624">
        <f t="shared" ref="Q8:Q19" si="2">P8/P$7*100</f>
        <v>1.117949203833543</v>
      </c>
      <c r="R8" s="636">
        <v>95600</v>
      </c>
      <c r="S8" s="624">
        <f t="shared" ref="S8:S19" si="3">R8/R$7*100</f>
        <v>1.2468772637148022</v>
      </c>
      <c r="U8" s="1020"/>
    </row>
    <row r="9" spans="2:21" s="1012" customFormat="1" ht="15.75" customHeight="1">
      <c r="C9" s="1740" t="s">
        <v>684</v>
      </c>
      <c r="D9" s="1740"/>
      <c r="E9" s="1740"/>
      <c r="F9" s="1740"/>
      <c r="G9" s="1740"/>
      <c r="H9" s="1740"/>
      <c r="I9" s="1741"/>
      <c r="J9" s="615">
        <v>1040283</v>
      </c>
      <c r="K9" s="624">
        <f t="shared" si="0"/>
        <v>18.81824960465292</v>
      </c>
      <c r="L9" s="615">
        <v>1260722</v>
      </c>
      <c r="M9" s="624">
        <v>18.81824960465292</v>
      </c>
      <c r="N9" s="615">
        <v>3095364</v>
      </c>
      <c r="O9" s="624">
        <f t="shared" si="1"/>
        <v>38.902072564256279</v>
      </c>
      <c r="P9" s="636">
        <v>3168567</v>
      </c>
      <c r="Q9" s="624">
        <f t="shared" si="2"/>
        <v>37.905799410842569</v>
      </c>
      <c r="R9" s="636">
        <v>1400880</v>
      </c>
      <c r="S9" s="624">
        <f t="shared" si="3"/>
        <v>18.271186414150545</v>
      </c>
      <c r="U9" s="1020"/>
    </row>
    <row r="10" spans="2:21" s="1012" customFormat="1" ht="15.75" customHeight="1">
      <c r="C10" s="1740" t="s">
        <v>685</v>
      </c>
      <c r="D10" s="1740"/>
      <c r="E10" s="1740"/>
      <c r="F10" s="1740"/>
      <c r="G10" s="1740"/>
      <c r="H10" s="1740"/>
      <c r="I10" s="1741"/>
      <c r="J10" s="615">
        <v>1799428</v>
      </c>
      <c r="K10" s="624">
        <f t="shared" si="0"/>
        <v>32.55083977110209</v>
      </c>
      <c r="L10" s="615">
        <v>1790828</v>
      </c>
      <c r="M10" s="624">
        <v>32.55083977110209</v>
      </c>
      <c r="N10" s="615">
        <v>1868712</v>
      </c>
      <c r="O10" s="624">
        <f t="shared" si="1"/>
        <v>23.485693387174006</v>
      </c>
      <c r="P10" s="636">
        <v>2073092</v>
      </c>
      <c r="Q10" s="624">
        <f t="shared" si="2"/>
        <v>24.800551641237959</v>
      </c>
      <c r="R10" s="636">
        <v>2615018</v>
      </c>
      <c r="S10" s="624">
        <f t="shared" si="3"/>
        <v>34.106762431014168</v>
      </c>
      <c r="U10" s="1020"/>
    </row>
    <row r="11" spans="2:21" ht="15.75" customHeight="1">
      <c r="C11" s="1740" t="s">
        <v>702</v>
      </c>
      <c r="D11" s="1740"/>
      <c r="E11" s="1740"/>
      <c r="F11" s="1740"/>
      <c r="G11" s="1740"/>
      <c r="H11" s="1740"/>
      <c r="I11" s="1741"/>
      <c r="J11" s="615">
        <v>448629</v>
      </c>
      <c r="K11" s="624">
        <f t="shared" si="0"/>
        <v>8.1154959774271376</v>
      </c>
      <c r="L11" s="615">
        <v>443396</v>
      </c>
      <c r="M11" s="624">
        <v>8.1154959774271376</v>
      </c>
      <c r="N11" s="615">
        <v>469350</v>
      </c>
      <c r="O11" s="624">
        <f t="shared" si="1"/>
        <v>5.8987207184788879</v>
      </c>
      <c r="P11" s="636">
        <v>510134</v>
      </c>
      <c r="Q11" s="624">
        <f t="shared" si="2"/>
        <v>6.1027704563768923</v>
      </c>
      <c r="R11" s="636">
        <v>691617</v>
      </c>
      <c r="S11" s="624">
        <f t="shared" si="3"/>
        <v>9.0205179131656941</v>
      </c>
      <c r="U11" s="1017"/>
    </row>
    <row r="12" spans="2:21" ht="15.75" customHeight="1">
      <c r="C12" s="1740" t="s">
        <v>686</v>
      </c>
      <c r="D12" s="1740"/>
      <c r="E12" s="1740"/>
      <c r="F12" s="1740"/>
      <c r="G12" s="1740"/>
      <c r="H12" s="1740"/>
      <c r="I12" s="1741"/>
      <c r="J12" s="615">
        <v>61630</v>
      </c>
      <c r="K12" s="624">
        <f t="shared" si="0"/>
        <v>1.1148588635349799</v>
      </c>
      <c r="L12" s="615">
        <v>66965</v>
      </c>
      <c r="M12" s="624">
        <v>1.1148588635349799</v>
      </c>
      <c r="N12" s="615">
        <v>48290</v>
      </c>
      <c r="O12" s="624">
        <f t="shared" si="1"/>
        <v>0.60690150952454558</v>
      </c>
      <c r="P12" s="636">
        <v>57209</v>
      </c>
      <c r="Q12" s="624">
        <f t="shared" si="2"/>
        <v>0.68439546283695185</v>
      </c>
      <c r="R12" s="636">
        <v>45662</v>
      </c>
      <c r="S12" s="624">
        <f t="shared" si="3"/>
        <v>0.59555344786344444</v>
      </c>
      <c r="U12" s="1017"/>
    </row>
    <row r="13" spans="2:21" s="1012" customFormat="1" ht="15.75" customHeight="1">
      <c r="C13" s="1740" t="s">
        <v>687</v>
      </c>
      <c r="D13" s="1740"/>
      <c r="E13" s="1740"/>
      <c r="F13" s="1740"/>
      <c r="G13" s="1740"/>
      <c r="H13" s="1740"/>
      <c r="I13" s="1741"/>
      <c r="J13" s="615">
        <v>75388</v>
      </c>
      <c r="K13" s="624">
        <f t="shared" si="0"/>
        <v>1.3637348694495388</v>
      </c>
      <c r="L13" s="615">
        <v>127476</v>
      </c>
      <c r="M13" s="624">
        <v>1.3637348694495388</v>
      </c>
      <c r="N13" s="615">
        <v>211861</v>
      </c>
      <c r="O13" s="624">
        <f t="shared" si="1"/>
        <v>2.6626374137374147</v>
      </c>
      <c r="P13" s="636">
        <v>82006</v>
      </c>
      <c r="Q13" s="624">
        <f t="shared" si="2"/>
        <v>0.98104379250479967</v>
      </c>
      <c r="R13" s="636">
        <v>111482</v>
      </c>
      <c r="S13" s="624">
        <f t="shared" si="3"/>
        <v>1.4540206183415645</v>
      </c>
      <c r="U13" s="1020"/>
    </row>
    <row r="14" spans="2:21" s="1012" customFormat="1" ht="15.75" customHeight="1">
      <c r="C14" s="1740" t="s">
        <v>688</v>
      </c>
      <c r="D14" s="1740"/>
      <c r="E14" s="1740"/>
      <c r="F14" s="1740"/>
      <c r="G14" s="1740"/>
      <c r="H14" s="1740"/>
      <c r="I14" s="1741"/>
      <c r="J14" s="615">
        <v>362072</v>
      </c>
      <c r="K14" s="624">
        <f t="shared" si="0"/>
        <v>6.5497189426876075</v>
      </c>
      <c r="L14" s="615">
        <v>405149</v>
      </c>
      <c r="M14" s="624">
        <v>6.5497189426876075</v>
      </c>
      <c r="N14" s="615">
        <v>414323</v>
      </c>
      <c r="O14" s="624">
        <f t="shared" si="1"/>
        <v>5.207149598897046</v>
      </c>
      <c r="P14" s="636">
        <v>453806</v>
      </c>
      <c r="Q14" s="624">
        <f t="shared" si="2"/>
        <v>5.4289144611544655</v>
      </c>
      <c r="R14" s="636">
        <v>468168</v>
      </c>
      <c r="S14" s="624">
        <f t="shared" si="3"/>
        <v>6.1061509916195762</v>
      </c>
      <c r="U14" s="1020"/>
    </row>
    <row r="15" spans="2:21" s="1012" customFormat="1" ht="15.75" customHeight="1">
      <c r="C15" s="1740" t="s">
        <v>703</v>
      </c>
      <c r="D15" s="1740"/>
      <c r="E15" s="1740"/>
      <c r="F15" s="1740"/>
      <c r="G15" s="1740"/>
      <c r="H15" s="1740"/>
      <c r="I15" s="1741"/>
      <c r="J15" s="615">
        <v>297625</v>
      </c>
      <c r="K15" s="624">
        <f t="shared" si="0"/>
        <v>5.3839018215089798</v>
      </c>
      <c r="L15" s="615">
        <v>313197</v>
      </c>
      <c r="M15" s="624">
        <v>5.3839018215089798</v>
      </c>
      <c r="N15" s="615">
        <v>459964</v>
      </c>
      <c r="O15" s="624">
        <f t="shared" si="1"/>
        <v>5.7807588719599945</v>
      </c>
      <c r="P15" s="636">
        <v>561360</v>
      </c>
      <c r="Q15" s="624">
        <f t="shared" si="2"/>
        <v>6.7155908514071436</v>
      </c>
      <c r="R15" s="636">
        <v>318227</v>
      </c>
      <c r="S15" s="624">
        <f t="shared" si="3"/>
        <v>4.1505231276168448</v>
      </c>
      <c r="U15" s="1020"/>
    </row>
    <row r="16" spans="2:21" s="1012" customFormat="1" ht="15.75" customHeight="1">
      <c r="C16" s="1740" t="s">
        <v>689</v>
      </c>
      <c r="D16" s="1740"/>
      <c r="E16" s="1740"/>
      <c r="F16" s="1740"/>
      <c r="G16" s="1740"/>
      <c r="H16" s="1740"/>
      <c r="I16" s="1741"/>
      <c r="J16" s="615">
        <v>666605</v>
      </c>
      <c r="K16" s="624">
        <f t="shared" si="0"/>
        <v>12.058583364055417</v>
      </c>
      <c r="L16" s="615">
        <v>581638</v>
      </c>
      <c r="M16" s="624">
        <v>12.058583364055417</v>
      </c>
      <c r="N16" s="615">
        <v>593537</v>
      </c>
      <c r="O16" s="624">
        <f t="shared" si="1"/>
        <v>7.4594843913578428</v>
      </c>
      <c r="P16" s="636">
        <v>725900</v>
      </c>
      <c r="Q16" s="624">
        <f t="shared" si="2"/>
        <v>8.6839949391414546</v>
      </c>
      <c r="R16" s="636">
        <v>846282</v>
      </c>
      <c r="S16" s="624">
        <f t="shared" si="3"/>
        <v>11.037759251998851</v>
      </c>
      <c r="U16" s="1020"/>
    </row>
    <row r="17" spans="3:21" s="1012" customFormat="1" ht="15.75" customHeight="1">
      <c r="C17" s="1740" t="s">
        <v>690</v>
      </c>
      <c r="D17" s="1740"/>
      <c r="E17" s="1740"/>
      <c r="F17" s="1740"/>
      <c r="G17" s="1740"/>
      <c r="H17" s="1740"/>
      <c r="I17" s="1741"/>
      <c r="J17" s="615">
        <v>434606</v>
      </c>
      <c r="K17" s="624">
        <f t="shared" si="0"/>
        <v>7.8618262412053133</v>
      </c>
      <c r="L17" s="615">
        <v>446982</v>
      </c>
      <c r="M17" s="624">
        <v>7.8618262412053133</v>
      </c>
      <c r="N17" s="615">
        <v>450051</v>
      </c>
      <c r="O17" s="624">
        <f t="shared" si="1"/>
        <v>5.6561737681306958</v>
      </c>
      <c r="P17" s="636">
        <v>457332</v>
      </c>
      <c r="Q17" s="624">
        <f t="shared" si="2"/>
        <v>5.4710962577592497</v>
      </c>
      <c r="R17" s="636">
        <v>471259</v>
      </c>
      <c r="S17" s="624">
        <f t="shared" si="3"/>
        <v>6.1464658203030744</v>
      </c>
      <c r="U17" s="1020"/>
    </row>
    <row r="18" spans="3:21" s="1012" customFormat="1" ht="15.75" customHeight="1">
      <c r="C18" s="1740" t="s">
        <v>691</v>
      </c>
      <c r="D18" s="1740"/>
      <c r="E18" s="1740"/>
      <c r="F18" s="1740"/>
      <c r="G18" s="1740"/>
      <c r="H18" s="1740"/>
      <c r="I18" s="1741"/>
      <c r="J18" s="615">
        <v>251118</v>
      </c>
      <c r="K18" s="624">
        <f t="shared" si="0"/>
        <v>4.5426111973580579</v>
      </c>
      <c r="L18" s="615">
        <v>281633</v>
      </c>
      <c r="M18" s="624">
        <v>4.5426111973580579</v>
      </c>
      <c r="N18" s="615">
        <v>171354</v>
      </c>
      <c r="O18" s="624">
        <f t="shared" si="1"/>
        <v>2.1535514860855041</v>
      </c>
      <c r="P18" s="636">
        <v>176200</v>
      </c>
      <c r="Q18" s="624">
        <f t="shared" si="2"/>
        <v>2.1078935229049787</v>
      </c>
      <c r="R18" s="636">
        <v>602959</v>
      </c>
      <c r="S18" s="624">
        <f t="shared" si="3"/>
        <v>7.8641827202114367</v>
      </c>
      <c r="U18" s="1020"/>
    </row>
    <row r="19" spans="3:21" s="1012" customFormat="1" ht="15.75" customHeight="1" thickBot="1">
      <c r="C19" s="1738" t="s">
        <v>692</v>
      </c>
      <c r="D19" s="1738"/>
      <c r="E19" s="1738"/>
      <c r="F19" s="1738"/>
      <c r="G19" s="1738"/>
      <c r="H19" s="1738"/>
      <c r="I19" s="2401"/>
      <c r="J19" s="616">
        <v>0</v>
      </c>
      <c r="K19" s="626">
        <f t="shared" si="0"/>
        <v>0</v>
      </c>
      <c r="L19" s="616">
        <v>0</v>
      </c>
      <c r="M19" s="626">
        <v>0</v>
      </c>
      <c r="N19" s="616">
        <v>12099</v>
      </c>
      <c r="O19" s="626">
        <f t="shared" si="1"/>
        <v>0.15205842542425921</v>
      </c>
      <c r="P19" s="218">
        <v>0</v>
      </c>
      <c r="Q19" s="626">
        <f t="shared" si="2"/>
        <v>0</v>
      </c>
      <c r="R19" s="218">
        <v>0</v>
      </c>
      <c r="S19" s="626">
        <f t="shared" si="3"/>
        <v>0</v>
      </c>
      <c r="U19" s="1002"/>
    </row>
    <row r="20" spans="3:21" s="1012" customFormat="1" ht="18.75" customHeight="1" thickTop="1">
      <c r="C20" s="1005"/>
      <c r="D20" s="1005"/>
      <c r="E20" s="1005"/>
      <c r="F20" s="1005"/>
      <c r="G20" s="1005"/>
      <c r="H20" s="1005"/>
      <c r="I20" s="1005"/>
      <c r="J20" s="631"/>
      <c r="K20" s="624"/>
      <c r="L20" s="631"/>
      <c r="M20" s="624"/>
      <c r="N20" s="631"/>
      <c r="O20" s="624"/>
      <c r="P20" s="631"/>
      <c r="Q20" s="624"/>
      <c r="R20" s="631"/>
      <c r="S20" s="624"/>
    </row>
    <row r="21" spans="3:21" s="11" customFormat="1" ht="15.75" customHeight="1">
      <c r="C21" s="2405" t="s">
        <v>731</v>
      </c>
      <c r="D21" s="2405"/>
      <c r="E21" s="2405"/>
      <c r="F21" s="2405"/>
      <c r="G21" s="2405"/>
      <c r="H21" s="2405"/>
      <c r="I21" s="2405"/>
      <c r="J21" s="2405"/>
      <c r="K21" s="2405"/>
      <c r="L21" s="2405"/>
      <c r="M21" s="2405"/>
      <c r="N21" s="2405"/>
      <c r="O21" s="2405"/>
      <c r="P21" s="2405"/>
    </row>
    <row r="22" spans="3:21" s="11" customFormat="1" ht="15.75" customHeight="1" thickBot="1">
      <c r="C22" s="1011"/>
      <c r="D22" s="1011"/>
      <c r="E22" s="1011"/>
      <c r="F22" s="1011"/>
      <c r="G22" s="1011"/>
      <c r="H22" s="1011"/>
      <c r="I22" s="1011"/>
      <c r="J22" s="1011"/>
      <c r="K22" s="1011"/>
      <c r="L22" s="1011"/>
      <c r="M22" s="1011"/>
      <c r="N22" s="1011"/>
      <c r="O22" s="1011"/>
      <c r="P22" s="1011"/>
    </row>
    <row r="23" spans="3:21" ht="15.75" customHeight="1" thickTop="1">
      <c r="C23" s="1597" t="s">
        <v>656</v>
      </c>
      <c r="D23" s="1597"/>
      <c r="E23" s="1597"/>
      <c r="F23" s="1597"/>
      <c r="G23" s="1597"/>
      <c r="H23" s="1597"/>
      <c r="I23" s="1598"/>
      <c r="J23" s="2394" t="s">
        <v>759</v>
      </c>
      <c r="K23" s="1746"/>
      <c r="L23" s="2394" t="s">
        <v>767</v>
      </c>
      <c r="M23" s="1746"/>
      <c r="N23" s="2394" t="s">
        <v>773</v>
      </c>
      <c r="O23" s="2394"/>
      <c r="P23" s="2394" t="s">
        <v>829</v>
      </c>
      <c r="Q23" s="1746"/>
      <c r="R23" s="2394" t="s">
        <v>1050</v>
      </c>
      <c r="S23" s="1746"/>
    </row>
    <row r="24" spans="3:21" ht="15.75" customHeight="1">
      <c r="C24" s="1601"/>
      <c r="D24" s="1601"/>
      <c r="E24" s="1601"/>
      <c r="F24" s="1601"/>
      <c r="G24" s="1601"/>
      <c r="H24" s="1601"/>
      <c r="I24" s="1711"/>
      <c r="J24" s="619" t="s">
        <v>681</v>
      </c>
      <c r="K24" s="622" t="s">
        <v>279</v>
      </c>
      <c r="L24" s="619" t="s">
        <v>681</v>
      </c>
      <c r="M24" s="622" t="s">
        <v>279</v>
      </c>
      <c r="N24" s="619" t="s">
        <v>681</v>
      </c>
      <c r="O24" s="627" t="s">
        <v>279</v>
      </c>
      <c r="P24" s="619" t="s">
        <v>681</v>
      </c>
      <c r="Q24" s="622" t="s">
        <v>279</v>
      </c>
      <c r="R24" s="619" t="s">
        <v>681</v>
      </c>
      <c r="S24" s="622" t="s">
        <v>279</v>
      </c>
    </row>
    <row r="25" spans="3:21" s="1001" customFormat="1" ht="15.75" customHeight="1">
      <c r="C25" s="1645"/>
      <c r="D25" s="1645"/>
      <c r="E25" s="1645"/>
      <c r="F25" s="1645"/>
      <c r="G25" s="1645"/>
      <c r="H25" s="1645"/>
      <c r="I25" s="1596"/>
      <c r="J25" s="1009" t="s">
        <v>507</v>
      </c>
      <c r="K25" s="623" t="s">
        <v>331</v>
      </c>
      <c r="L25" s="1009" t="s">
        <v>507</v>
      </c>
      <c r="M25" s="623" t="s">
        <v>331</v>
      </c>
      <c r="N25" s="1009" t="s">
        <v>507</v>
      </c>
      <c r="O25" s="623" t="s">
        <v>331</v>
      </c>
      <c r="P25" s="1009" t="s">
        <v>507</v>
      </c>
      <c r="Q25" s="623" t="s">
        <v>331</v>
      </c>
      <c r="R25" s="1009" t="s">
        <v>507</v>
      </c>
      <c r="S25" s="623" t="s">
        <v>331</v>
      </c>
    </row>
    <row r="26" spans="3:21" s="1001" customFormat="1" ht="15.75" customHeight="1">
      <c r="C26" s="2396" t="s">
        <v>682</v>
      </c>
      <c r="D26" s="2396"/>
      <c r="E26" s="2396"/>
      <c r="F26" s="2396"/>
      <c r="G26" s="2396"/>
      <c r="H26" s="2396"/>
      <c r="I26" s="2397"/>
      <c r="J26" s="774">
        <f>SUM(J27:J37)</f>
        <v>5528054</v>
      </c>
      <c r="K26" s="780">
        <f t="shared" ref="K26:K36" si="4">J26/J$7*100</f>
        <v>100</v>
      </c>
      <c r="L26" s="774">
        <f>SUM(L27:L37)</f>
        <v>5808579</v>
      </c>
      <c r="M26" s="780">
        <f>L26/L$7*100</f>
        <v>100</v>
      </c>
      <c r="N26" s="774">
        <f>SUM(N27:N37)</f>
        <v>7956810</v>
      </c>
      <c r="O26" s="780">
        <f>N26/N$7*100</f>
        <v>100</v>
      </c>
      <c r="P26" s="781">
        <f>SUM(P27:P37)</f>
        <v>8359056</v>
      </c>
      <c r="Q26" s="780">
        <f>P26/P$7*100</f>
        <v>100</v>
      </c>
      <c r="R26" s="781">
        <f>SUM(R27:R37)</f>
        <v>0</v>
      </c>
      <c r="S26" s="780">
        <f>R26/R$7*100</f>
        <v>0</v>
      </c>
    </row>
    <row r="27" spans="3:21" s="1012" customFormat="1" ht="15.75" customHeight="1">
      <c r="C27" s="1740" t="s">
        <v>693</v>
      </c>
      <c r="D27" s="1740"/>
      <c r="E27" s="1740"/>
      <c r="F27" s="1740"/>
      <c r="G27" s="1740"/>
      <c r="H27" s="1740"/>
      <c r="I27" s="1741"/>
      <c r="J27" s="615">
        <v>966944</v>
      </c>
      <c r="K27" s="624">
        <f t="shared" si="4"/>
        <v>17.491580219730128</v>
      </c>
      <c r="L27" s="615">
        <v>957816</v>
      </c>
      <c r="M27" s="624">
        <v>17.491580219730128</v>
      </c>
      <c r="N27" s="615">
        <v>956973</v>
      </c>
      <c r="O27" s="624">
        <f t="shared" ref="O27:O36" si="5">N27/N$7*100</f>
        <v>12.027093772504308</v>
      </c>
      <c r="P27" s="636">
        <v>1047695</v>
      </c>
      <c r="Q27" s="624">
        <f t="shared" ref="Q27:Q36" si="6">P27/P$7*100</f>
        <v>12.533652125311759</v>
      </c>
      <c r="R27" s="636"/>
      <c r="S27" s="624">
        <f t="shared" ref="S27:S36" si="7">R27/R$7*100</f>
        <v>0</v>
      </c>
    </row>
    <row r="28" spans="3:21" s="1012" customFormat="1" ht="15.75" customHeight="1">
      <c r="C28" s="1740" t="s">
        <v>694</v>
      </c>
      <c r="D28" s="1740"/>
      <c r="E28" s="1740"/>
      <c r="F28" s="1740"/>
      <c r="G28" s="1740"/>
      <c r="H28" s="1740"/>
      <c r="I28" s="1741"/>
      <c r="J28" s="615">
        <v>884313</v>
      </c>
      <c r="K28" s="624">
        <f t="shared" si="4"/>
        <v>15.99682275173144</v>
      </c>
      <c r="L28" s="615">
        <v>958631</v>
      </c>
      <c r="M28" s="624">
        <v>15.99682275173144</v>
      </c>
      <c r="N28" s="615">
        <v>1020963</v>
      </c>
      <c r="O28" s="624">
        <f t="shared" si="5"/>
        <v>12.831310537765765</v>
      </c>
      <c r="P28" s="636">
        <v>1236983</v>
      </c>
      <c r="Q28" s="624">
        <f t="shared" si="6"/>
        <v>14.798118352120143</v>
      </c>
      <c r="R28" s="636"/>
      <c r="S28" s="624">
        <f t="shared" si="7"/>
        <v>0</v>
      </c>
    </row>
    <row r="29" spans="3:21" s="1012" customFormat="1" ht="15.75" customHeight="1">
      <c r="C29" s="1740" t="s">
        <v>695</v>
      </c>
      <c r="D29" s="1740"/>
      <c r="E29" s="1740"/>
      <c r="F29" s="1740"/>
      <c r="G29" s="1740"/>
      <c r="H29" s="1740"/>
      <c r="I29" s="1741"/>
      <c r="J29" s="615">
        <v>6737</v>
      </c>
      <c r="K29" s="624">
        <f t="shared" si="4"/>
        <v>0.12186928709451825</v>
      </c>
      <c r="L29" s="615">
        <v>10253</v>
      </c>
      <c r="M29" s="624">
        <v>0.12186928709451825</v>
      </c>
      <c r="N29" s="615">
        <v>26949</v>
      </c>
      <c r="O29" s="624">
        <f t="shared" si="5"/>
        <v>0.33869100807987124</v>
      </c>
      <c r="P29" s="636">
        <v>23130</v>
      </c>
      <c r="Q29" s="624">
        <f t="shared" si="6"/>
        <v>0.27670588640631189</v>
      </c>
      <c r="R29" s="636"/>
      <c r="S29" s="624">
        <f t="shared" si="7"/>
        <v>0</v>
      </c>
    </row>
    <row r="30" spans="3:21" ht="15.75" customHeight="1">
      <c r="C30" s="1740" t="s">
        <v>696</v>
      </c>
      <c r="D30" s="1740"/>
      <c r="E30" s="1740"/>
      <c r="F30" s="1740"/>
      <c r="G30" s="1740"/>
      <c r="H30" s="1740"/>
      <c r="I30" s="1741"/>
      <c r="J30" s="615">
        <v>1137551</v>
      </c>
      <c r="K30" s="624">
        <f t="shared" si="4"/>
        <v>20.57778379154762</v>
      </c>
      <c r="L30" s="615">
        <v>1150226</v>
      </c>
      <c r="M30" s="624">
        <v>20.57778379154762</v>
      </c>
      <c r="N30" s="615">
        <v>1206281</v>
      </c>
      <c r="O30" s="624">
        <f t="shared" si="5"/>
        <v>15.160359490800962</v>
      </c>
      <c r="P30" s="636">
        <v>1271448</v>
      </c>
      <c r="Q30" s="624">
        <f t="shared" si="6"/>
        <v>15.210425674860895</v>
      </c>
      <c r="R30" s="636"/>
      <c r="S30" s="624">
        <f t="shared" si="7"/>
        <v>0</v>
      </c>
    </row>
    <row r="31" spans="3:21" ht="15.75" customHeight="1">
      <c r="C31" s="1740" t="s">
        <v>697</v>
      </c>
      <c r="D31" s="1740"/>
      <c r="E31" s="1740"/>
      <c r="F31" s="1740"/>
      <c r="G31" s="1740"/>
      <c r="H31" s="1740"/>
      <c r="I31" s="1741"/>
      <c r="J31" s="615">
        <v>649225</v>
      </c>
      <c r="K31" s="624">
        <f t="shared" si="4"/>
        <v>11.74418701409212</v>
      </c>
      <c r="L31" s="615">
        <v>673674</v>
      </c>
      <c r="M31" s="624">
        <v>11.74418701409212</v>
      </c>
      <c r="N31" s="615">
        <v>860151</v>
      </c>
      <c r="O31" s="624">
        <f t="shared" si="5"/>
        <v>10.810249333589718</v>
      </c>
      <c r="P31" s="636">
        <v>2775716</v>
      </c>
      <c r="Q31" s="624">
        <f t="shared" si="6"/>
        <v>33.206094085265129</v>
      </c>
      <c r="R31" s="636"/>
      <c r="S31" s="624">
        <f t="shared" si="7"/>
        <v>0</v>
      </c>
    </row>
    <row r="32" spans="3:21" s="1012" customFormat="1" ht="15.75" customHeight="1">
      <c r="C32" s="1740" t="s">
        <v>690</v>
      </c>
      <c r="D32" s="1740"/>
      <c r="E32" s="1740"/>
      <c r="F32" s="1740"/>
      <c r="G32" s="1740"/>
      <c r="H32" s="1740"/>
      <c r="I32" s="1741"/>
      <c r="J32" s="615">
        <v>434606</v>
      </c>
      <c r="K32" s="624">
        <f t="shared" si="4"/>
        <v>7.8618262412053133</v>
      </c>
      <c r="L32" s="615">
        <v>446982</v>
      </c>
      <c r="M32" s="624">
        <v>7.8618262412053133</v>
      </c>
      <c r="N32" s="615">
        <v>450051</v>
      </c>
      <c r="O32" s="624">
        <f t="shared" si="5"/>
        <v>5.6561737681306958</v>
      </c>
      <c r="P32" s="636">
        <v>457332</v>
      </c>
      <c r="Q32" s="624">
        <f t="shared" si="6"/>
        <v>5.4710962577592497</v>
      </c>
      <c r="R32" s="636"/>
      <c r="S32" s="624">
        <f t="shared" si="7"/>
        <v>0</v>
      </c>
    </row>
    <row r="33" spans="3:19" s="1012" customFormat="1" ht="15.75" customHeight="1">
      <c r="C33" s="1740" t="s">
        <v>698</v>
      </c>
      <c r="D33" s="1740"/>
      <c r="E33" s="1740"/>
      <c r="F33" s="1740"/>
      <c r="G33" s="1740"/>
      <c r="H33" s="1740"/>
      <c r="I33" s="1741"/>
      <c r="J33" s="615">
        <v>531010</v>
      </c>
      <c r="K33" s="624">
        <f t="shared" si="4"/>
        <v>9.6057310583434958</v>
      </c>
      <c r="L33" s="615">
        <v>315020</v>
      </c>
      <c r="M33" s="624">
        <v>9.6057310583434958</v>
      </c>
      <c r="N33" s="615">
        <v>162064</v>
      </c>
      <c r="O33" s="624">
        <f t="shared" si="5"/>
        <v>2.0367961532322627</v>
      </c>
      <c r="P33" s="636">
        <v>159401</v>
      </c>
      <c r="Q33" s="624">
        <f t="shared" si="6"/>
        <v>1.9069258538284708</v>
      </c>
      <c r="R33" s="636"/>
      <c r="S33" s="624">
        <f t="shared" si="7"/>
        <v>0</v>
      </c>
    </row>
    <row r="34" spans="3:19" s="1012" customFormat="1" ht="15.75" customHeight="1">
      <c r="C34" s="1740" t="s">
        <v>699</v>
      </c>
      <c r="D34" s="1740"/>
      <c r="E34" s="1740"/>
      <c r="F34" s="1740"/>
      <c r="G34" s="1740"/>
      <c r="H34" s="1740"/>
      <c r="I34" s="1741"/>
      <c r="J34" s="615">
        <v>6600</v>
      </c>
      <c r="K34" s="624">
        <f t="shared" si="4"/>
        <v>0.11939101897340366</v>
      </c>
      <c r="L34" s="615">
        <v>6600</v>
      </c>
      <c r="M34" s="624">
        <v>0.11939101897340366</v>
      </c>
      <c r="N34" s="615">
        <v>85893</v>
      </c>
      <c r="O34" s="624">
        <f t="shared" si="5"/>
        <v>1.07949039879047</v>
      </c>
      <c r="P34" s="636">
        <v>78540</v>
      </c>
      <c r="Q34" s="624">
        <f t="shared" si="6"/>
        <v>0.93957978030055067</v>
      </c>
      <c r="R34" s="636"/>
      <c r="S34" s="624">
        <f t="shared" si="7"/>
        <v>0</v>
      </c>
    </row>
    <row r="35" spans="3:19" s="1012" customFormat="1" ht="15.75" customHeight="1">
      <c r="C35" s="1740" t="s">
        <v>700</v>
      </c>
      <c r="D35" s="1740"/>
      <c r="E35" s="1740"/>
      <c r="F35" s="1740"/>
      <c r="G35" s="1740"/>
      <c r="H35" s="1740"/>
      <c r="I35" s="1741"/>
      <c r="J35" s="615">
        <v>619423</v>
      </c>
      <c r="K35" s="624">
        <f t="shared" si="4"/>
        <v>11.205082294782216</v>
      </c>
      <c r="L35" s="615">
        <v>609204</v>
      </c>
      <c r="M35" s="624">
        <v>11.205082294782216</v>
      </c>
      <c r="N35" s="615">
        <v>430137</v>
      </c>
      <c r="O35" s="624">
        <f t="shared" si="5"/>
        <v>5.405897589611917</v>
      </c>
      <c r="P35" s="636">
        <v>458490</v>
      </c>
      <c r="Q35" s="624">
        <f t="shared" si="6"/>
        <v>5.4849494966895787</v>
      </c>
      <c r="R35" s="636"/>
      <c r="S35" s="624">
        <f t="shared" si="7"/>
        <v>0</v>
      </c>
    </row>
    <row r="36" spans="3:19" s="1012" customFormat="1" ht="15.75" customHeight="1" thickBot="1">
      <c r="C36" s="1738" t="s">
        <v>701</v>
      </c>
      <c r="D36" s="1738"/>
      <c r="E36" s="1738"/>
      <c r="F36" s="1738"/>
      <c r="G36" s="1738"/>
      <c r="H36" s="1738"/>
      <c r="I36" s="2401"/>
      <c r="J36" s="616">
        <v>291645</v>
      </c>
      <c r="K36" s="626">
        <f t="shared" si="4"/>
        <v>5.2757263224997439</v>
      </c>
      <c r="L36" s="616">
        <v>680173</v>
      </c>
      <c r="M36" s="626">
        <v>5.2757263224997439</v>
      </c>
      <c r="N36" s="616">
        <v>2757348</v>
      </c>
      <c r="O36" s="626">
        <f t="shared" si="5"/>
        <v>34.653937947494036</v>
      </c>
      <c r="P36" s="218">
        <v>850321</v>
      </c>
      <c r="Q36" s="626">
        <f t="shared" si="6"/>
        <v>10.172452487457914</v>
      </c>
      <c r="R36" s="218"/>
      <c r="S36" s="626">
        <f t="shared" si="7"/>
        <v>0</v>
      </c>
    </row>
    <row r="37" spans="3:19" ht="12.75" thickTop="1">
      <c r="J37" s="203"/>
      <c r="K37" s="197"/>
      <c r="L37" s="203"/>
      <c r="M37" s="197"/>
      <c r="N37" s="203"/>
      <c r="O37" s="197"/>
      <c r="P37" s="204"/>
      <c r="Q37" s="197"/>
      <c r="R37" s="203"/>
      <c r="S37" s="197"/>
    </row>
    <row r="38" spans="3:19">
      <c r="J38" s="203"/>
      <c r="K38" s="197"/>
      <c r="L38" s="203"/>
      <c r="M38" s="197"/>
      <c r="N38" s="203"/>
      <c r="O38" s="197"/>
      <c r="P38" s="204"/>
      <c r="Q38" s="197"/>
      <c r="R38" s="203"/>
      <c r="S38" s="197"/>
    </row>
    <row r="39" spans="3:19">
      <c r="J39" s="194"/>
      <c r="K39" s="195"/>
      <c r="L39" s="203"/>
      <c r="M39" s="195"/>
      <c r="N39" s="203"/>
      <c r="O39" s="195"/>
      <c r="Q39" s="195"/>
      <c r="R39" s="194"/>
      <c r="S39" s="195"/>
    </row>
    <row r="42" spans="3:19">
      <c r="J42" s="119"/>
      <c r="K42" s="275"/>
      <c r="L42" s="276"/>
      <c r="M42" s="275"/>
      <c r="N42" s="276"/>
      <c r="O42" s="275"/>
      <c r="P42" s="119"/>
      <c r="Q42" s="275"/>
      <c r="R42" s="119"/>
      <c r="S42" s="275"/>
    </row>
    <row r="43" spans="3:19">
      <c r="J43" s="119"/>
      <c r="K43" s="275"/>
      <c r="L43" s="276"/>
      <c r="M43" s="275"/>
      <c r="N43" s="276"/>
      <c r="O43" s="275"/>
      <c r="P43" s="119"/>
      <c r="Q43" s="275"/>
      <c r="R43" s="119"/>
      <c r="S43" s="275"/>
    </row>
    <row r="44" spans="3:19">
      <c r="J44" s="119"/>
      <c r="K44" s="275"/>
      <c r="L44" s="276"/>
      <c r="M44" s="275"/>
      <c r="N44" s="276"/>
      <c r="O44" s="275"/>
      <c r="P44" s="119"/>
      <c r="Q44" s="275"/>
      <c r="R44" s="119"/>
      <c r="S44" s="275"/>
    </row>
    <row r="45" spans="3:19">
      <c r="J45" s="119"/>
      <c r="K45" s="275"/>
      <c r="L45" s="276"/>
      <c r="M45" s="275"/>
      <c r="N45" s="276"/>
      <c r="O45" s="275"/>
      <c r="P45" s="119"/>
      <c r="Q45" s="275"/>
      <c r="R45" s="119"/>
      <c r="S45" s="275"/>
    </row>
    <row r="46" spans="3:19">
      <c r="J46" s="119"/>
      <c r="K46" s="275"/>
      <c r="L46" s="276"/>
      <c r="M46" s="275"/>
      <c r="N46" s="276"/>
      <c r="O46" s="275"/>
      <c r="P46" s="119"/>
      <c r="Q46" s="275"/>
      <c r="R46" s="119"/>
      <c r="S46" s="275"/>
    </row>
    <row r="47" spans="3:19">
      <c r="J47" s="119"/>
      <c r="K47" s="275"/>
      <c r="L47" s="276"/>
      <c r="M47" s="275"/>
      <c r="N47" s="276"/>
      <c r="O47" s="275"/>
      <c r="P47" s="119"/>
      <c r="Q47" s="275"/>
      <c r="R47" s="119"/>
      <c r="S47" s="275"/>
    </row>
    <row r="48" spans="3:19">
      <c r="J48" s="119"/>
      <c r="K48" s="275"/>
      <c r="L48" s="276"/>
      <c r="M48" s="275"/>
      <c r="N48" s="276"/>
      <c r="O48" s="275"/>
      <c r="P48" s="119"/>
      <c r="Q48" s="275"/>
      <c r="R48" s="119"/>
      <c r="S48" s="293"/>
    </row>
    <row r="49" spans="10:19">
      <c r="J49" s="119"/>
      <c r="K49" s="275"/>
      <c r="L49" s="276"/>
      <c r="M49" s="275"/>
      <c r="N49" s="276"/>
      <c r="O49" s="275"/>
      <c r="P49" s="119"/>
      <c r="Q49" s="275"/>
      <c r="R49" s="119"/>
      <c r="S49" s="275"/>
    </row>
    <row r="50" spans="10:19">
      <c r="J50" s="119"/>
      <c r="K50" s="275"/>
      <c r="L50" s="276"/>
      <c r="M50" s="275"/>
      <c r="N50" s="276"/>
      <c r="O50" s="275"/>
      <c r="P50" s="119"/>
      <c r="Q50" s="275"/>
      <c r="R50" s="119"/>
      <c r="S50" s="275"/>
    </row>
    <row r="51" spans="10:19">
      <c r="J51" s="119"/>
      <c r="K51" s="275"/>
      <c r="L51" s="276"/>
      <c r="M51" s="275"/>
      <c r="N51" s="276"/>
      <c r="O51" s="275"/>
      <c r="P51" s="119"/>
      <c r="Q51" s="275"/>
      <c r="R51" s="119"/>
      <c r="S51" s="275"/>
    </row>
    <row r="52" spans="10:19">
      <c r="J52" s="119"/>
      <c r="K52" s="275"/>
      <c r="L52" s="276"/>
      <c r="M52" s="275"/>
      <c r="N52" s="276"/>
      <c r="O52" s="275"/>
      <c r="P52" s="119"/>
      <c r="Q52" s="275"/>
      <c r="R52" s="119"/>
      <c r="S52" s="275"/>
    </row>
  </sheetData>
  <mergeCells count="40">
    <mergeCell ref="C2:P2"/>
    <mergeCell ref="C7:I7"/>
    <mergeCell ref="C4:I5"/>
    <mergeCell ref="J4:K4"/>
    <mergeCell ref="N4:O4"/>
    <mergeCell ref="C6:I6"/>
    <mergeCell ref="L4:M4"/>
    <mergeCell ref="C8:I8"/>
    <mergeCell ref="C13:I13"/>
    <mergeCell ref="C9:I9"/>
    <mergeCell ref="C10:I10"/>
    <mergeCell ref="C11:I11"/>
    <mergeCell ref="C12:I12"/>
    <mergeCell ref="C14:I14"/>
    <mergeCell ref="C16:I16"/>
    <mergeCell ref="C17:I17"/>
    <mergeCell ref="C18:I18"/>
    <mergeCell ref="C19:I19"/>
    <mergeCell ref="C15:I15"/>
    <mergeCell ref="C25:I25"/>
    <mergeCell ref="C26:I26"/>
    <mergeCell ref="C27:I27"/>
    <mergeCell ref="C23:I24"/>
    <mergeCell ref="C28:I28"/>
    <mergeCell ref="P23:Q23"/>
    <mergeCell ref="R23:S23"/>
    <mergeCell ref="R4:S4"/>
    <mergeCell ref="C35:I35"/>
    <mergeCell ref="C36:I36"/>
    <mergeCell ref="C21:P21"/>
    <mergeCell ref="P4:Q4"/>
    <mergeCell ref="J23:K23"/>
    <mergeCell ref="N23:O23"/>
    <mergeCell ref="C29:I29"/>
    <mergeCell ref="C30:I30"/>
    <mergeCell ref="C31:I31"/>
    <mergeCell ref="L23:M23"/>
    <mergeCell ref="C32:I32"/>
    <mergeCell ref="C33:I33"/>
    <mergeCell ref="C34:I34"/>
  </mergeCells>
  <phoneticPr fontId="2"/>
  <pageMargins left="0.51181102362204722" right="0.51181102362204722" top="0.55118110236220474" bottom="0.55118110236220474" header="0.31496062992125984" footer="0.31496062992125984"/>
  <pageSetup paperSize="9" scale="92" firstPageNumber="42" orientation="portrait" useFirstPageNumber="1" r:id="rId1"/>
  <headerFooter>
    <oddFooter>&amp;C&amp;"HGPｺﾞｼｯｸM,ﾒﾃﾞｨｳﾑ"&amp;10
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Z67"/>
  <sheetViews>
    <sheetView showGridLines="0" zoomScale="115" zoomScaleNormal="115" workbookViewId="0">
      <selection activeCell="L20" sqref="L20"/>
    </sheetView>
  </sheetViews>
  <sheetFormatPr defaultColWidth="2.625" defaultRowHeight="12"/>
  <cols>
    <col min="1" max="9" width="2.625" style="170"/>
    <col min="10" max="10" width="2.625" style="170" customWidth="1"/>
    <col min="11" max="13" width="9.75" style="177" customWidth="1"/>
    <col min="14" max="14" width="9.75" style="170" customWidth="1"/>
    <col min="15" max="16" width="8" style="170" customWidth="1"/>
    <col min="17" max="18" width="2.625" style="170"/>
    <col min="19" max="20" width="4.25" style="170" bestFit="1" customWidth="1"/>
    <col min="21" max="21" width="6.25" style="170" bestFit="1" customWidth="1"/>
    <col min="22" max="22" width="8.25" style="170" bestFit="1" customWidth="1"/>
    <col min="23" max="23" width="5.5" style="170" bestFit="1" customWidth="1"/>
    <col min="24" max="24" width="6.25" style="170" bestFit="1" customWidth="1"/>
    <col min="25" max="25" width="5.5" style="170" bestFit="1" customWidth="1"/>
    <col min="26" max="26" width="7" style="170" bestFit="1" customWidth="1"/>
    <col min="27" max="16384" width="2.625" style="170"/>
  </cols>
  <sheetData>
    <row r="1" spans="2:19" s="167" customFormat="1" ht="17.25">
      <c r="B1" s="166"/>
      <c r="C1" s="166"/>
      <c r="D1" s="166"/>
      <c r="E1" s="166"/>
      <c r="F1" s="166"/>
      <c r="G1" s="166"/>
      <c r="H1" s="166"/>
      <c r="I1" s="166"/>
      <c r="J1" s="166"/>
      <c r="K1" s="172"/>
      <c r="L1" s="172"/>
      <c r="M1" s="172"/>
    </row>
    <row r="2" spans="2:19" s="169" customFormat="1" ht="14.25">
      <c r="B2" s="168"/>
      <c r="C2" s="2121" t="s">
        <v>523</v>
      </c>
      <c r="D2" s="2121"/>
      <c r="E2" s="2121"/>
      <c r="F2" s="2121"/>
      <c r="G2" s="2121"/>
      <c r="H2" s="2121"/>
      <c r="I2" s="2121"/>
      <c r="J2" s="2121"/>
      <c r="K2" s="2121"/>
      <c r="L2" s="2121"/>
      <c r="M2" s="2121"/>
    </row>
    <row r="3" spans="2:19" s="169" customFormat="1" ht="15" thickBot="1">
      <c r="B3" s="168"/>
      <c r="C3" s="442"/>
      <c r="D3" s="442"/>
      <c r="E3" s="442"/>
      <c r="F3" s="442"/>
      <c r="G3" s="442"/>
      <c r="H3" s="442"/>
      <c r="I3" s="442"/>
      <c r="J3" s="442"/>
      <c r="K3" s="205"/>
      <c r="L3" s="441" t="s">
        <v>711</v>
      </c>
      <c r="M3" s="459"/>
    </row>
    <row r="4" spans="2:19" ht="12.75" thickTop="1">
      <c r="C4" s="2364" t="s">
        <v>494</v>
      </c>
      <c r="D4" s="2364"/>
      <c r="E4" s="2364"/>
      <c r="F4" s="2364"/>
      <c r="G4" s="2364"/>
      <c r="H4" s="2364"/>
      <c r="I4" s="2364"/>
      <c r="J4" s="2365"/>
      <c r="K4" s="2408" t="s">
        <v>495</v>
      </c>
      <c r="L4" s="2410" t="s">
        <v>496</v>
      </c>
      <c r="M4" s="35"/>
    </row>
    <row r="5" spans="2:19">
      <c r="C5" s="2151"/>
      <c r="D5" s="2151"/>
      <c r="E5" s="2151"/>
      <c r="F5" s="2151"/>
      <c r="G5" s="2151"/>
      <c r="H5" s="2151"/>
      <c r="I5" s="2151"/>
      <c r="J5" s="2152"/>
      <c r="K5" s="2409"/>
      <c r="L5" s="2411"/>
      <c r="M5" s="35"/>
    </row>
    <row r="6" spans="2:19" s="174" customFormat="1" ht="9">
      <c r="C6" s="2412"/>
      <c r="D6" s="2412"/>
      <c r="E6" s="2412"/>
      <c r="F6" s="2412"/>
      <c r="G6" s="2412"/>
      <c r="H6" s="2412"/>
      <c r="I6" s="2412"/>
      <c r="J6" s="2413"/>
      <c r="K6" s="458" t="s">
        <v>38</v>
      </c>
      <c r="L6" s="206" t="s">
        <v>39</v>
      </c>
      <c r="M6" s="152"/>
    </row>
    <row r="7" spans="2:19" s="175" customFormat="1" ht="15.75" customHeight="1">
      <c r="C7" s="2406" t="s">
        <v>834</v>
      </c>
      <c r="D7" s="2406"/>
      <c r="E7" s="2406"/>
      <c r="F7" s="2406"/>
      <c r="G7" s="2406"/>
      <c r="H7" s="2406"/>
      <c r="I7" s="2406"/>
      <c r="J7" s="2407"/>
      <c r="K7" s="945">
        <v>102</v>
      </c>
      <c r="L7" s="946">
        <v>142</v>
      </c>
      <c r="M7" s="460"/>
    </row>
    <row r="8" spans="2:19" s="175" customFormat="1" ht="15.75" customHeight="1">
      <c r="C8" s="1751"/>
      <c r="D8" s="1751"/>
      <c r="E8" s="1751"/>
      <c r="F8" s="1751"/>
      <c r="G8" s="1751"/>
      <c r="H8" s="1751"/>
      <c r="I8" s="1751"/>
      <c r="J8" s="1752"/>
      <c r="K8" s="493"/>
      <c r="L8" s="488"/>
      <c r="M8" s="460"/>
    </row>
    <row r="9" spans="2:19" ht="15" hidden="1" customHeight="1">
      <c r="C9" s="1751" t="s">
        <v>491</v>
      </c>
      <c r="D9" s="1751"/>
      <c r="E9" s="1751"/>
      <c r="F9" s="1751"/>
      <c r="G9" s="1751"/>
      <c r="H9" s="1751"/>
      <c r="I9" s="1751"/>
      <c r="J9" s="1752"/>
      <c r="K9" s="92">
        <v>58</v>
      </c>
      <c r="L9" s="111">
        <v>71</v>
      </c>
      <c r="M9" s="35"/>
      <c r="Q9" s="176"/>
      <c r="R9" s="176"/>
      <c r="S9" s="176"/>
    </row>
    <row r="10" spans="2:19" ht="15.75" hidden="1" customHeight="1">
      <c r="C10" s="1751" t="s">
        <v>498</v>
      </c>
      <c r="D10" s="1751"/>
      <c r="E10" s="1751"/>
      <c r="F10" s="1751"/>
      <c r="G10" s="1751"/>
      <c r="H10" s="1751"/>
      <c r="I10" s="1751"/>
      <c r="J10" s="1752"/>
      <c r="K10" s="92">
        <v>66</v>
      </c>
      <c r="L10" s="111">
        <v>83</v>
      </c>
      <c r="M10" s="35"/>
      <c r="Q10" s="176"/>
      <c r="R10" s="176"/>
      <c r="S10" s="176"/>
    </row>
    <row r="11" spans="2:19" ht="15.75" hidden="1" customHeight="1">
      <c r="C11" s="1751" t="s">
        <v>492</v>
      </c>
      <c r="D11" s="1751"/>
      <c r="E11" s="1751"/>
      <c r="F11" s="1751"/>
      <c r="G11" s="1751"/>
      <c r="H11" s="1751"/>
      <c r="I11" s="1751"/>
      <c r="J11" s="1752"/>
      <c r="K11" s="92">
        <v>68</v>
      </c>
      <c r="L11" s="111">
        <v>87</v>
      </c>
      <c r="M11" s="35"/>
      <c r="Q11" s="176"/>
      <c r="R11" s="176"/>
      <c r="S11" s="176"/>
    </row>
    <row r="12" spans="2:19" ht="15.75" customHeight="1">
      <c r="C12" s="1751" t="s">
        <v>493</v>
      </c>
      <c r="D12" s="1751"/>
      <c r="E12" s="1751"/>
      <c r="F12" s="1751"/>
      <c r="G12" s="1751"/>
      <c r="H12" s="1751"/>
      <c r="I12" s="1751"/>
      <c r="J12" s="1752"/>
      <c r="K12" s="92">
        <v>86</v>
      </c>
      <c r="L12" s="111">
        <v>116</v>
      </c>
      <c r="M12" s="35"/>
    </row>
    <row r="13" spans="2:19" ht="15.75" customHeight="1">
      <c r="C13" s="1751" t="s">
        <v>497</v>
      </c>
      <c r="D13" s="1751"/>
      <c r="E13" s="1751"/>
      <c r="F13" s="1751"/>
      <c r="G13" s="1751"/>
      <c r="H13" s="1751"/>
      <c r="I13" s="1751"/>
      <c r="J13" s="1752"/>
      <c r="K13" s="493">
        <v>87</v>
      </c>
      <c r="L13" s="488">
        <v>116</v>
      </c>
      <c r="M13" s="35"/>
    </row>
    <row r="14" spans="2:19" ht="15.75" customHeight="1">
      <c r="C14" s="1751" t="s">
        <v>534</v>
      </c>
      <c r="D14" s="1751"/>
      <c r="E14" s="1751"/>
      <c r="F14" s="1751"/>
      <c r="G14" s="1751"/>
      <c r="H14" s="1751"/>
      <c r="I14" s="1751"/>
      <c r="J14" s="1752"/>
      <c r="K14" s="493">
        <v>86</v>
      </c>
      <c r="L14" s="488">
        <v>110</v>
      </c>
      <c r="M14" s="35"/>
    </row>
    <row r="15" spans="2:19" ht="15.75" customHeight="1">
      <c r="C15" s="1751" t="s">
        <v>759</v>
      </c>
      <c r="D15" s="1751"/>
      <c r="E15" s="1751"/>
      <c r="F15" s="1751"/>
      <c r="G15" s="1751"/>
      <c r="H15" s="1751"/>
      <c r="I15" s="1751"/>
      <c r="J15" s="1752"/>
      <c r="K15" s="493">
        <v>89</v>
      </c>
      <c r="L15" s="488">
        <v>116</v>
      </c>
      <c r="M15" s="35"/>
    </row>
    <row r="16" spans="2:19" s="175" customFormat="1" ht="15.75" customHeight="1">
      <c r="C16" s="1751" t="s">
        <v>767</v>
      </c>
      <c r="D16" s="1751"/>
      <c r="E16" s="1751"/>
      <c r="F16" s="1751"/>
      <c r="G16" s="1751"/>
      <c r="H16" s="1751"/>
      <c r="I16" s="1751"/>
      <c r="J16" s="1752"/>
      <c r="K16" s="493">
        <v>92</v>
      </c>
      <c r="L16" s="488">
        <v>123</v>
      </c>
      <c r="M16" s="460"/>
    </row>
    <row r="17" spans="3:13" s="175" customFormat="1" ht="15.75" customHeight="1">
      <c r="C17" s="1751" t="s">
        <v>930</v>
      </c>
      <c r="D17" s="1751"/>
      <c r="E17" s="1751"/>
      <c r="F17" s="1751"/>
      <c r="G17" s="1751"/>
      <c r="H17" s="1751"/>
      <c r="I17" s="1751"/>
      <c r="J17" s="1752"/>
      <c r="K17" s="701">
        <v>97</v>
      </c>
      <c r="L17" s="700">
        <v>132</v>
      </c>
      <c r="M17" s="460"/>
    </row>
    <row r="18" spans="3:13" ht="12.75" thickBot="1">
      <c r="C18" s="2414"/>
      <c r="D18" s="2414"/>
      <c r="E18" s="2414"/>
      <c r="F18" s="2414"/>
      <c r="G18" s="2414"/>
      <c r="H18" s="2414"/>
      <c r="I18" s="2414"/>
      <c r="J18" s="2414"/>
      <c r="K18" s="461"/>
      <c r="L18" s="218"/>
      <c r="M18" s="35"/>
    </row>
    <row r="19" spans="3:13" ht="12.75" thickTop="1">
      <c r="C19" s="462"/>
      <c r="D19" s="462"/>
      <c r="E19" s="462"/>
      <c r="F19" s="462"/>
      <c r="G19" s="462"/>
      <c r="H19" s="462"/>
      <c r="I19" s="462"/>
      <c r="J19" s="462"/>
      <c r="K19" s="204"/>
      <c r="L19" s="441" t="s">
        <v>975</v>
      </c>
      <c r="M19" s="204"/>
    </row>
    <row r="20" spans="3:13">
      <c r="C20" s="792" t="s">
        <v>939</v>
      </c>
      <c r="D20" s="167"/>
      <c r="E20" s="167"/>
      <c r="F20" s="167"/>
      <c r="G20" s="167"/>
      <c r="H20" s="167"/>
      <c r="I20" s="167"/>
      <c r="J20" s="167"/>
    </row>
    <row r="48" spans="11:26" ht="15.75" customHeight="1">
      <c r="K48" s="170"/>
      <c r="L48" s="170"/>
      <c r="M48" s="170"/>
      <c r="U48" s="178"/>
      <c r="V48" s="178"/>
      <c r="W48" s="179"/>
      <c r="X48" s="179"/>
      <c r="Y48" s="179"/>
      <c r="Z48" s="179"/>
    </row>
    <row r="49" spans="11:26" ht="15.75" customHeight="1">
      <c r="K49" s="170"/>
      <c r="L49" s="170"/>
      <c r="M49" s="170"/>
      <c r="U49" s="178"/>
      <c r="V49" s="178"/>
      <c r="W49" s="180"/>
      <c r="X49" s="180"/>
      <c r="Y49" s="180"/>
      <c r="Z49" s="180"/>
    </row>
    <row r="67" spans="11:26" ht="15.75" customHeight="1">
      <c r="K67" s="170"/>
      <c r="L67" s="170"/>
      <c r="M67" s="170"/>
      <c r="U67" s="181"/>
      <c r="V67" s="182"/>
      <c r="W67" s="182"/>
      <c r="X67" s="183"/>
      <c r="Y67" s="181"/>
      <c r="Z67" s="181"/>
    </row>
  </sheetData>
  <mergeCells count="17">
    <mergeCell ref="C16:J16"/>
    <mergeCell ref="C17:J17"/>
    <mergeCell ref="C18:J18"/>
    <mergeCell ref="C14:J14"/>
    <mergeCell ref="C12:J12"/>
    <mergeCell ref="C13:J13"/>
    <mergeCell ref="C15:J15"/>
    <mergeCell ref="C2:M2"/>
    <mergeCell ref="C4:J5"/>
    <mergeCell ref="K4:K5"/>
    <mergeCell ref="L4:L5"/>
    <mergeCell ref="C6:J6"/>
    <mergeCell ref="C7:J7"/>
    <mergeCell ref="C8:J8"/>
    <mergeCell ref="C9:J9"/>
    <mergeCell ref="C10:J10"/>
    <mergeCell ref="C11:J11"/>
  </mergeCells>
  <phoneticPr fontId="2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C2:Z34"/>
  <sheetViews>
    <sheetView showGridLines="0" workbookViewId="0">
      <selection activeCell="P34" sqref="P34"/>
    </sheetView>
  </sheetViews>
  <sheetFormatPr defaultRowHeight="13.5" outlineLevelRow="1"/>
  <cols>
    <col min="1" max="2" width="2.5" style="176" customWidth="1"/>
    <col min="3" max="10" width="1.75" style="176" customWidth="1"/>
    <col min="11" max="16" width="7.875" style="176" customWidth="1"/>
    <col min="17" max="16384" width="9" style="176"/>
  </cols>
  <sheetData>
    <row r="2" spans="3:16" s="170" customFormat="1" ht="15.75" customHeight="1">
      <c r="C2" s="2405" t="s">
        <v>524</v>
      </c>
      <c r="D2" s="2405"/>
      <c r="E2" s="2405"/>
      <c r="F2" s="2405"/>
      <c r="G2" s="2405"/>
      <c r="H2" s="2405"/>
      <c r="I2" s="2405"/>
      <c r="J2" s="2405"/>
      <c r="K2" s="2405"/>
      <c r="L2" s="2405"/>
      <c r="M2" s="2405"/>
      <c r="N2" s="2"/>
      <c r="O2" s="2"/>
      <c r="P2" s="2"/>
    </row>
    <row r="3" spans="3:16" s="170" customFormat="1" ht="15.75" customHeight="1" thickBot="1">
      <c r="C3" s="13"/>
      <c r="D3" s="13"/>
      <c r="E3" s="13"/>
      <c r="F3" s="13"/>
      <c r="G3" s="13"/>
      <c r="H3" s="13"/>
      <c r="I3" s="13"/>
      <c r="J3" s="13"/>
      <c r="K3" s="80"/>
      <c r="L3" s="80"/>
      <c r="M3" s="80"/>
      <c r="N3" s="2"/>
      <c r="O3" s="2"/>
      <c r="P3" s="529" t="s">
        <v>765</v>
      </c>
    </row>
    <row r="4" spans="3:16" s="170" customFormat="1" ht="15.75" customHeight="1" thickTop="1">
      <c r="C4" s="1597" t="s">
        <v>494</v>
      </c>
      <c r="D4" s="1597"/>
      <c r="E4" s="1597"/>
      <c r="F4" s="1597"/>
      <c r="G4" s="1597"/>
      <c r="H4" s="1597"/>
      <c r="I4" s="1597"/>
      <c r="J4" s="1598"/>
      <c r="K4" s="2036" t="s">
        <v>500</v>
      </c>
      <c r="L4" s="2037"/>
      <c r="M4" s="1759" t="s">
        <v>501</v>
      </c>
      <c r="N4" s="2037"/>
      <c r="O4" s="1759" t="s">
        <v>502</v>
      </c>
      <c r="P4" s="1758"/>
    </row>
    <row r="5" spans="3:16" s="170" customFormat="1" ht="15.75" customHeight="1">
      <c r="C5" s="1655"/>
      <c r="D5" s="1655"/>
      <c r="E5" s="1655"/>
      <c r="F5" s="1655"/>
      <c r="G5" s="1655"/>
      <c r="H5" s="1655"/>
      <c r="I5" s="1655"/>
      <c r="J5" s="1600"/>
      <c r="K5" s="2415" t="s">
        <v>503</v>
      </c>
      <c r="L5" s="2417" t="s">
        <v>504</v>
      </c>
      <c r="M5" s="2419" t="s">
        <v>505</v>
      </c>
      <c r="N5" s="2420"/>
      <c r="O5" s="2417" t="s">
        <v>506</v>
      </c>
      <c r="P5" s="2419" t="s">
        <v>504</v>
      </c>
    </row>
    <row r="6" spans="3:16" s="170" customFormat="1" ht="15.75" customHeight="1">
      <c r="C6" s="1601"/>
      <c r="D6" s="1601"/>
      <c r="E6" s="1601"/>
      <c r="F6" s="1601"/>
      <c r="G6" s="1601"/>
      <c r="H6" s="1601"/>
      <c r="I6" s="1601"/>
      <c r="J6" s="1711"/>
      <c r="K6" s="2416"/>
      <c r="L6" s="2418"/>
      <c r="M6" s="484" t="s">
        <v>503</v>
      </c>
      <c r="N6" s="484" t="s">
        <v>504</v>
      </c>
      <c r="O6" s="2418"/>
      <c r="P6" s="2421"/>
    </row>
    <row r="7" spans="3:16" s="174" customFormat="1" ht="15.75" customHeight="1">
      <c r="C7" s="1645"/>
      <c r="D7" s="1645"/>
      <c r="E7" s="1645"/>
      <c r="F7" s="1645"/>
      <c r="G7" s="1645"/>
      <c r="H7" s="1645"/>
      <c r="I7" s="1645"/>
      <c r="J7" s="1596"/>
      <c r="K7" s="524" t="s">
        <v>868</v>
      </c>
      <c r="L7" s="525" t="s">
        <v>507</v>
      </c>
      <c r="M7" s="525" t="s">
        <v>868</v>
      </c>
      <c r="N7" s="525" t="s">
        <v>507</v>
      </c>
      <c r="O7" s="525" t="s">
        <v>868</v>
      </c>
      <c r="P7" s="523" t="s">
        <v>507</v>
      </c>
    </row>
    <row r="8" spans="3:16" s="170" customFormat="1" ht="15.75" customHeight="1">
      <c r="C8" s="2406" t="s">
        <v>835</v>
      </c>
      <c r="D8" s="2406"/>
      <c r="E8" s="2406"/>
      <c r="F8" s="2406"/>
      <c r="G8" s="2406"/>
      <c r="H8" s="2406"/>
      <c r="I8" s="2406"/>
      <c r="J8" s="2407"/>
      <c r="K8" s="947">
        <v>54225</v>
      </c>
      <c r="L8" s="948">
        <v>1206640</v>
      </c>
      <c r="M8" s="948">
        <v>785</v>
      </c>
      <c r="N8" s="948">
        <v>9206</v>
      </c>
      <c r="O8" s="948">
        <v>2057</v>
      </c>
      <c r="P8" s="949">
        <v>128162</v>
      </c>
    </row>
    <row r="9" spans="3:16" s="170" customFormat="1" ht="15.75" customHeight="1">
      <c r="C9" s="519"/>
      <c r="D9" s="519"/>
      <c r="E9" s="519"/>
      <c r="F9" s="519"/>
      <c r="G9" s="519"/>
      <c r="H9" s="519"/>
      <c r="I9" s="519"/>
      <c r="J9" s="520"/>
      <c r="K9" s="92"/>
      <c r="L9" s="110"/>
      <c r="M9" s="110"/>
      <c r="N9" s="110"/>
      <c r="O9" s="110"/>
      <c r="P9" s="111"/>
    </row>
    <row r="10" spans="3:16" s="170" customFormat="1" ht="15.75" hidden="1" customHeight="1" outlineLevel="1">
      <c r="C10" s="1751" t="s">
        <v>492</v>
      </c>
      <c r="D10" s="1751"/>
      <c r="E10" s="1751"/>
      <c r="F10" s="1751"/>
      <c r="G10" s="1751"/>
      <c r="H10" s="1751"/>
      <c r="I10" s="1751"/>
      <c r="J10" s="1752"/>
      <c r="K10" s="92">
        <v>69973</v>
      </c>
      <c r="L10" s="110">
        <v>1298362</v>
      </c>
      <c r="M10" s="110">
        <v>896</v>
      </c>
      <c r="N10" s="110">
        <v>9614</v>
      </c>
      <c r="O10" s="110">
        <v>1617</v>
      </c>
      <c r="P10" s="111">
        <v>103443</v>
      </c>
    </row>
    <row r="11" spans="3:16" s="170" customFormat="1" ht="15.75" customHeight="1" collapsed="1">
      <c r="C11" s="1751" t="s">
        <v>493</v>
      </c>
      <c r="D11" s="1751"/>
      <c r="E11" s="1751"/>
      <c r="F11" s="1751"/>
      <c r="G11" s="1751"/>
      <c r="H11" s="1751"/>
      <c r="I11" s="1751"/>
      <c r="J11" s="1752"/>
      <c r="K11" s="92">
        <v>71373</v>
      </c>
      <c r="L11" s="110">
        <v>1271201</v>
      </c>
      <c r="M11" s="110">
        <v>1063</v>
      </c>
      <c r="N11" s="110">
        <v>11914</v>
      </c>
      <c r="O11" s="110">
        <v>1775</v>
      </c>
      <c r="P11" s="111">
        <v>95743</v>
      </c>
    </row>
    <row r="12" spans="3:16" s="170" customFormat="1" ht="15.75" customHeight="1">
      <c r="C12" s="1751" t="s">
        <v>497</v>
      </c>
      <c r="D12" s="1751"/>
      <c r="E12" s="1751"/>
      <c r="F12" s="1751"/>
      <c r="G12" s="1751"/>
      <c r="H12" s="1751"/>
      <c r="I12" s="1751"/>
      <c r="J12" s="1752"/>
      <c r="K12" s="92">
        <v>70852</v>
      </c>
      <c r="L12" s="110">
        <v>1295600</v>
      </c>
      <c r="M12" s="110">
        <v>1366</v>
      </c>
      <c r="N12" s="110">
        <v>14211</v>
      </c>
      <c r="O12" s="110">
        <v>1996</v>
      </c>
      <c r="P12" s="111">
        <v>102862</v>
      </c>
    </row>
    <row r="13" spans="3:16" s="170" customFormat="1" ht="15.75" customHeight="1">
      <c r="C13" s="1751" t="s">
        <v>534</v>
      </c>
      <c r="D13" s="1751"/>
      <c r="E13" s="1751"/>
      <c r="F13" s="1751"/>
      <c r="G13" s="1751"/>
      <c r="H13" s="1751"/>
      <c r="I13" s="1751"/>
      <c r="J13" s="1752"/>
      <c r="K13" s="92">
        <v>69431</v>
      </c>
      <c r="L13" s="110">
        <v>1418649</v>
      </c>
      <c r="M13" s="110">
        <v>1264</v>
      </c>
      <c r="N13" s="110">
        <v>13639</v>
      </c>
      <c r="O13" s="110">
        <v>2104</v>
      </c>
      <c r="P13" s="111">
        <v>138965</v>
      </c>
    </row>
    <row r="14" spans="3:16" s="170" customFormat="1" ht="15.75" customHeight="1">
      <c r="C14" s="1751" t="s">
        <v>759</v>
      </c>
      <c r="D14" s="1751"/>
      <c r="E14" s="1751"/>
      <c r="F14" s="1751"/>
      <c r="G14" s="1751"/>
      <c r="H14" s="1751"/>
      <c r="I14" s="1751"/>
      <c r="J14" s="1752"/>
      <c r="K14" s="92">
        <v>64663</v>
      </c>
      <c r="L14" s="110">
        <v>1378610</v>
      </c>
      <c r="M14" s="110">
        <v>1292</v>
      </c>
      <c r="N14" s="110">
        <v>14573</v>
      </c>
      <c r="O14" s="110">
        <v>2216</v>
      </c>
      <c r="P14" s="111">
        <v>136602</v>
      </c>
    </row>
    <row r="15" spans="3:16" s="170" customFormat="1" ht="15.75" customHeight="1">
      <c r="C15" s="1751" t="s">
        <v>767</v>
      </c>
      <c r="D15" s="1751"/>
      <c r="E15" s="1751"/>
      <c r="F15" s="1751"/>
      <c r="G15" s="1751"/>
      <c r="H15" s="1751"/>
      <c r="I15" s="1751"/>
      <c r="J15" s="1752"/>
      <c r="K15" s="92">
        <v>61784</v>
      </c>
      <c r="L15" s="110">
        <v>1281188</v>
      </c>
      <c r="M15" s="110">
        <v>1114</v>
      </c>
      <c r="N15" s="110">
        <v>13353</v>
      </c>
      <c r="O15" s="110">
        <v>2195</v>
      </c>
      <c r="P15" s="111">
        <v>132283</v>
      </c>
    </row>
    <row r="16" spans="3:16" s="170" customFormat="1" ht="15.75" customHeight="1">
      <c r="C16" s="1751" t="s">
        <v>932</v>
      </c>
      <c r="D16" s="1751"/>
      <c r="E16" s="1751"/>
      <c r="F16" s="1751"/>
      <c r="G16" s="1751"/>
      <c r="H16" s="1751"/>
      <c r="I16" s="1751"/>
      <c r="J16" s="1752"/>
      <c r="K16" s="198">
        <f>59702+205</f>
        <v>59907</v>
      </c>
      <c r="L16" s="635">
        <f>1300335+11490</f>
        <v>1311825</v>
      </c>
      <c r="M16" s="635">
        <f>842+9</f>
        <v>851</v>
      </c>
      <c r="N16" s="635">
        <f>10590+70</f>
        <v>10660</v>
      </c>
      <c r="O16" s="635">
        <f>2170+22</f>
        <v>2192</v>
      </c>
      <c r="P16" s="636">
        <f>136946+1989</f>
        <v>138935</v>
      </c>
    </row>
    <row r="17" spans="3:26" s="170" customFormat="1" ht="15.75" customHeight="1" thickBot="1">
      <c r="C17" s="1738"/>
      <c r="D17" s="1738"/>
      <c r="E17" s="1738"/>
      <c r="F17" s="1738"/>
      <c r="G17" s="1738"/>
      <c r="H17" s="1738"/>
      <c r="I17" s="1738"/>
      <c r="J17" s="1738"/>
      <c r="K17" s="98"/>
      <c r="L17" s="112"/>
      <c r="M17" s="112"/>
      <c r="N17" s="112"/>
      <c r="O17" s="112"/>
      <c r="P17" s="113"/>
      <c r="U17" s="181"/>
      <c r="V17" s="181"/>
      <c r="W17" s="181"/>
      <c r="X17" s="181"/>
      <c r="Y17" s="181"/>
      <c r="Z17" s="181"/>
    </row>
    <row r="18" spans="3:26" s="170" customFormat="1" ht="15.75" customHeight="1" thickTop="1" thickBot="1">
      <c r="C18" s="2"/>
      <c r="D18" s="2"/>
      <c r="E18" s="2"/>
      <c r="F18" s="2"/>
      <c r="G18" s="2"/>
      <c r="H18" s="2"/>
      <c r="I18" s="2"/>
      <c r="J18" s="2"/>
      <c r="K18" s="526"/>
      <c r="L18" s="526"/>
      <c r="M18" s="526"/>
      <c r="N18" s="2"/>
      <c r="O18" s="2"/>
      <c r="P18" s="2"/>
      <c r="U18" s="181"/>
      <c r="V18" s="181"/>
      <c r="W18" s="181"/>
      <c r="X18" s="181"/>
      <c r="Y18" s="181"/>
      <c r="Z18" s="181"/>
    </row>
    <row r="19" spans="3:26" s="170" customFormat="1" ht="15.75" customHeight="1" thickTop="1">
      <c r="C19" s="1597" t="s">
        <v>494</v>
      </c>
      <c r="D19" s="1597"/>
      <c r="E19" s="1597"/>
      <c r="F19" s="1597"/>
      <c r="G19" s="1597"/>
      <c r="H19" s="1597"/>
      <c r="I19" s="1597"/>
      <c r="J19" s="1598"/>
      <c r="K19" s="2036" t="s">
        <v>508</v>
      </c>
      <c r="L19" s="1758"/>
      <c r="M19" s="1758"/>
      <c r="N19" s="1758"/>
      <c r="O19" s="1758"/>
      <c r="P19" s="1758"/>
      <c r="U19" s="179"/>
      <c r="V19" s="179"/>
      <c r="W19" s="179"/>
      <c r="X19" s="179"/>
      <c r="Y19" s="179"/>
      <c r="Z19" s="179"/>
    </row>
    <row r="20" spans="3:26" s="170" customFormat="1" ht="15.75" customHeight="1">
      <c r="C20" s="1655"/>
      <c r="D20" s="1655"/>
      <c r="E20" s="1655"/>
      <c r="F20" s="1655"/>
      <c r="G20" s="1655"/>
      <c r="H20" s="1655"/>
      <c r="I20" s="1655"/>
      <c r="J20" s="1600"/>
      <c r="K20" s="2422" t="s">
        <v>503</v>
      </c>
      <c r="L20" s="2423" t="s">
        <v>504</v>
      </c>
      <c r="M20" s="2419" t="s">
        <v>509</v>
      </c>
      <c r="N20" s="2420"/>
      <c r="O20" s="2419" t="s">
        <v>510</v>
      </c>
      <c r="P20" s="2424"/>
      <c r="U20" s="180"/>
      <c r="V20" s="180"/>
      <c r="W20" s="180"/>
      <c r="X20" s="180"/>
      <c r="Y20" s="180"/>
      <c r="Z20" s="180"/>
    </row>
    <row r="21" spans="3:26" s="170" customFormat="1" ht="15.75" customHeight="1">
      <c r="C21" s="1601"/>
      <c r="D21" s="1601"/>
      <c r="E21" s="1601"/>
      <c r="F21" s="1601"/>
      <c r="G21" s="1601"/>
      <c r="H21" s="1601"/>
      <c r="I21" s="1601"/>
      <c r="J21" s="1711"/>
      <c r="K21" s="2416"/>
      <c r="L21" s="2418"/>
      <c r="M21" s="484" t="s">
        <v>503</v>
      </c>
      <c r="N21" s="484" t="s">
        <v>504</v>
      </c>
      <c r="O21" s="484" t="s">
        <v>503</v>
      </c>
      <c r="P21" s="235" t="s">
        <v>504</v>
      </c>
    </row>
    <row r="22" spans="3:26" s="174" customFormat="1" ht="15.75" customHeight="1">
      <c r="C22" s="1645"/>
      <c r="D22" s="1645"/>
      <c r="E22" s="1645"/>
      <c r="F22" s="1645"/>
      <c r="G22" s="1645"/>
      <c r="H22" s="1645"/>
      <c r="I22" s="1645"/>
      <c r="J22" s="1596"/>
      <c r="K22" s="524" t="s">
        <v>868</v>
      </c>
      <c r="L22" s="525" t="s">
        <v>507</v>
      </c>
      <c r="M22" s="525" t="s">
        <v>868</v>
      </c>
      <c r="N22" s="525" t="s">
        <v>507</v>
      </c>
      <c r="O22" s="525" t="s">
        <v>868</v>
      </c>
      <c r="P22" s="523" t="s">
        <v>507</v>
      </c>
    </row>
    <row r="23" spans="3:26" s="170" customFormat="1" ht="15.75" customHeight="1">
      <c r="C23" s="2406" t="s">
        <v>835</v>
      </c>
      <c r="D23" s="2406"/>
      <c r="E23" s="2406"/>
      <c r="F23" s="2406"/>
      <c r="G23" s="2406"/>
      <c r="H23" s="2406"/>
      <c r="I23" s="2406"/>
      <c r="J23" s="2407"/>
      <c r="K23" s="947">
        <v>44</v>
      </c>
      <c r="L23" s="948">
        <v>5126</v>
      </c>
      <c r="M23" s="948">
        <v>8</v>
      </c>
      <c r="N23" s="948">
        <v>3326</v>
      </c>
      <c r="O23" s="948">
        <v>36</v>
      </c>
      <c r="P23" s="949">
        <v>1800</v>
      </c>
    </row>
    <row r="24" spans="3:26" s="170" customFormat="1" ht="15.75" customHeight="1">
      <c r="C24" s="519"/>
      <c r="D24" s="519"/>
      <c r="E24" s="519"/>
      <c r="F24" s="519"/>
      <c r="G24" s="519"/>
      <c r="H24" s="519"/>
      <c r="I24" s="519"/>
      <c r="J24" s="520"/>
      <c r="K24" s="92"/>
      <c r="L24" s="110"/>
      <c r="M24" s="110"/>
      <c r="N24" s="110"/>
      <c r="O24" s="110"/>
      <c r="P24" s="111"/>
    </row>
    <row r="25" spans="3:26" s="170" customFormat="1" ht="15.75" hidden="1" customHeight="1" outlineLevel="1">
      <c r="C25" s="1751" t="s">
        <v>492</v>
      </c>
      <c r="D25" s="1751"/>
      <c r="E25" s="1751"/>
      <c r="F25" s="1751"/>
      <c r="G25" s="1751"/>
      <c r="H25" s="1751"/>
      <c r="I25" s="1751"/>
      <c r="J25" s="1752"/>
      <c r="K25" s="92">
        <f t="shared" ref="K25:L27" si="0">M25+O25</f>
        <v>40</v>
      </c>
      <c r="L25" s="110">
        <f t="shared" si="0"/>
        <v>9770</v>
      </c>
      <c r="M25" s="110">
        <v>20</v>
      </c>
      <c r="N25" s="110">
        <v>8370</v>
      </c>
      <c r="O25" s="110">
        <v>20</v>
      </c>
      <c r="P25" s="111">
        <v>1400</v>
      </c>
    </row>
    <row r="26" spans="3:26" s="170" customFormat="1" ht="15.75" customHeight="1" collapsed="1">
      <c r="C26" s="1751" t="s">
        <v>493</v>
      </c>
      <c r="D26" s="1751"/>
      <c r="E26" s="1751"/>
      <c r="F26" s="1751"/>
      <c r="G26" s="1751"/>
      <c r="H26" s="1751"/>
      <c r="I26" s="1751"/>
      <c r="J26" s="1752"/>
      <c r="K26" s="92">
        <f t="shared" si="0"/>
        <v>36</v>
      </c>
      <c r="L26" s="110">
        <f t="shared" si="0"/>
        <v>6360</v>
      </c>
      <c r="M26" s="110">
        <v>11</v>
      </c>
      <c r="N26" s="110">
        <v>4610</v>
      </c>
      <c r="O26" s="110">
        <v>25</v>
      </c>
      <c r="P26" s="111">
        <v>1750</v>
      </c>
    </row>
    <row r="27" spans="3:26" s="170" customFormat="1" ht="15.75" customHeight="1">
      <c r="C27" s="1751" t="s">
        <v>497</v>
      </c>
      <c r="D27" s="1751"/>
      <c r="E27" s="1751"/>
      <c r="F27" s="1751"/>
      <c r="G27" s="1751"/>
      <c r="H27" s="1751"/>
      <c r="I27" s="1751"/>
      <c r="J27" s="1752"/>
      <c r="K27" s="92">
        <f t="shared" si="0"/>
        <v>30</v>
      </c>
      <c r="L27" s="110">
        <f t="shared" si="0"/>
        <v>6958</v>
      </c>
      <c r="M27" s="110">
        <v>14</v>
      </c>
      <c r="N27" s="110">
        <v>5838</v>
      </c>
      <c r="O27" s="110">
        <v>16</v>
      </c>
      <c r="P27" s="111">
        <v>1120</v>
      </c>
    </row>
    <row r="28" spans="3:26" s="170" customFormat="1" ht="15.75" customHeight="1">
      <c r="C28" s="1751" t="s">
        <v>534</v>
      </c>
      <c r="D28" s="1751"/>
      <c r="E28" s="1751"/>
      <c r="F28" s="1751"/>
      <c r="G28" s="1751"/>
      <c r="H28" s="1751"/>
      <c r="I28" s="1751"/>
      <c r="J28" s="1752"/>
      <c r="K28" s="92">
        <v>42</v>
      </c>
      <c r="L28" s="110">
        <v>8524</v>
      </c>
      <c r="M28" s="110">
        <v>16</v>
      </c>
      <c r="N28" s="110">
        <v>6704</v>
      </c>
      <c r="O28" s="110">
        <v>26</v>
      </c>
      <c r="P28" s="111">
        <v>1820</v>
      </c>
    </row>
    <row r="29" spans="3:26" s="170" customFormat="1" ht="15.75" customHeight="1">
      <c r="C29" s="1751" t="s">
        <v>759</v>
      </c>
      <c r="D29" s="1751"/>
      <c r="E29" s="1751"/>
      <c r="F29" s="1751"/>
      <c r="G29" s="1751"/>
      <c r="H29" s="1751"/>
      <c r="I29" s="1751"/>
      <c r="J29" s="1752"/>
      <c r="K29" s="92">
        <v>52</v>
      </c>
      <c r="L29" s="110">
        <v>9560</v>
      </c>
      <c r="M29" s="110">
        <v>17</v>
      </c>
      <c r="N29" s="110">
        <v>7110</v>
      </c>
      <c r="O29" s="110">
        <v>35</v>
      </c>
      <c r="P29" s="111">
        <v>2450</v>
      </c>
    </row>
    <row r="30" spans="3:26" s="170" customFormat="1" ht="15.75" customHeight="1">
      <c r="C30" s="1751" t="s">
        <v>767</v>
      </c>
      <c r="D30" s="1751"/>
      <c r="E30" s="1751"/>
      <c r="F30" s="1751"/>
      <c r="G30" s="1751"/>
      <c r="H30" s="1751"/>
      <c r="I30" s="1751"/>
      <c r="J30" s="1752"/>
      <c r="K30" s="92">
        <v>37</v>
      </c>
      <c r="L30" s="110">
        <v>6790</v>
      </c>
      <c r="M30" s="110">
        <v>12</v>
      </c>
      <c r="N30" s="110">
        <v>5040</v>
      </c>
      <c r="O30" s="110">
        <v>25</v>
      </c>
      <c r="P30" s="111">
        <v>1750</v>
      </c>
    </row>
    <row r="31" spans="3:26" s="170" customFormat="1" ht="15.75" customHeight="1">
      <c r="C31" s="1751" t="s">
        <v>932</v>
      </c>
      <c r="D31" s="1751"/>
      <c r="E31" s="1751"/>
      <c r="F31" s="1751"/>
      <c r="G31" s="1751"/>
      <c r="H31" s="1751"/>
      <c r="I31" s="1751"/>
      <c r="J31" s="1752"/>
      <c r="K31" s="198">
        <f>38</f>
        <v>38</v>
      </c>
      <c r="L31" s="635">
        <f>6894</f>
        <v>6894</v>
      </c>
      <c r="M31" s="635">
        <f>13</f>
        <v>13</v>
      </c>
      <c r="N31" s="635">
        <f>5444</f>
        <v>5444</v>
      </c>
      <c r="O31" s="635">
        <f>25</f>
        <v>25</v>
      </c>
      <c r="P31" s="636">
        <f>1450</f>
        <v>1450</v>
      </c>
    </row>
    <row r="32" spans="3:26" s="170" customFormat="1" ht="15.75" customHeight="1" thickBot="1">
      <c r="C32" s="1738"/>
      <c r="D32" s="1738"/>
      <c r="E32" s="1738"/>
      <c r="F32" s="1738"/>
      <c r="G32" s="1738"/>
      <c r="H32" s="1738"/>
      <c r="I32" s="1738"/>
      <c r="J32" s="1738"/>
      <c r="K32" s="98"/>
      <c r="L32" s="112"/>
      <c r="M32" s="112"/>
      <c r="N32" s="112"/>
      <c r="O32" s="112"/>
      <c r="P32" s="113"/>
      <c r="U32" s="184"/>
      <c r="V32" s="184"/>
      <c r="W32" s="179"/>
      <c r="X32" s="179"/>
      <c r="Y32" s="179"/>
      <c r="Z32" s="179"/>
    </row>
    <row r="33" spans="3:26" s="170" customFormat="1" ht="15.75" customHeight="1" thickTop="1">
      <c r="C33" s="2"/>
      <c r="D33" s="2"/>
      <c r="E33" s="2"/>
      <c r="F33" s="2"/>
      <c r="G33" s="2"/>
      <c r="H33" s="2"/>
      <c r="I33" s="2"/>
      <c r="J33" s="2"/>
      <c r="K33" s="526"/>
      <c r="L33" s="526"/>
      <c r="M33" s="526"/>
      <c r="N33" s="2"/>
      <c r="O33" s="2"/>
      <c r="P33" s="521" t="s">
        <v>1044</v>
      </c>
      <c r="U33" s="184"/>
      <c r="V33" s="184"/>
      <c r="W33" s="179"/>
      <c r="X33" s="179"/>
      <c r="Y33" s="179"/>
      <c r="Z33" s="179"/>
    </row>
    <row r="34" spans="3:26" s="170" customFormat="1" ht="15.75" customHeight="1">
      <c r="K34" s="177"/>
      <c r="L34" s="177"/>
      <c r="M34" s="177"/>
      <c r="P34" s="173"/>
      <c r="U34" s="184"/>
      <c r="V34" s="184"/>
      <c r="W34" s="179"/>
      <c r="X34" s="179"/>
      <c r="Y34" s="179"/>
      <c r="Z34" s="179"/>
    </row>
  </sheetData>
  <mergeCells count="36">
    <mergeCell ref="C13:J13"/>
    <mergeCell ref="C28:J28"/>
    <mergeCell ref="C32:J32"/>
    <mergeCell ref="C27:J27"/>
    <mergeCell ref="C17:J17"/>
    <mergeCell ref="C19:J21"/>
    <mergeCell ref="C22:J22"/>
    <mergeCell ref="C23:J23"/>
    <mergeCell ref="C25:J25"/>
    <mergeCell ref="C26:J26"/>
    <mergeCell ref="C14:J14"/>
    <mergeCell ref="C29:J29"/>
    <mergeCell ref="C15:J15"/>
    <mergeCell ref="C30:J30"/>
    <mergeCell ref="C16:J16"/>
    <mergeCell ref="C31:J31"/>
    <mergeCell ref="K19:P19"/>
    <mergeCell ref="K20:K21"/>
    <mergeCell ref="L20:L21"/>
    <mergeCell ref="M20:N20"/>
    <mergeCell ref="O20:P20"/>
    <mergeCell ref="C12:J12"/>
    <mergeCell ref="C2:M2"/>
    <mergeCell ref="C4:J6"/>
    <mergeCell ref="K4:L4"/>
    <mergeCell ref="M4:N4"/>
    <mergeCell ref="C7:J7"/>
    <mergeCell ref="C8:J8"/>
    <mergeCell ref="C10:J10"/>
    <mergeCell ref="C11:J11"/>
    <mergeCell ref="O4:P4"/>
    <mergeCell ref="K5:K6"/>
    <mergeCell ref="L5:L6"/>
    <mergeCell ref="M5:N5"/>
    <mergeCell ref="O5:O6"/>
    <mergeCell ref="P5:P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AE28"/>
  <sheetViews>
    <sheetView showGridLines="0" zoomScale="115" zoomScaleNormal="115" workbookViewId="0">
      <selection activeCell="AE23" sqref="AE23"/>
    </sheetView>
  </sheetViews>
  <sheetFormatPr defaultColWidth="2.625" defaultRowHeight="15.75" customHeight="1"/>
  <cols>
    <col min="1" max="10" width="2.625" style="170"/>
    <col min="11" max="12" width="2.375" style="170" customWidth="1"/>
    <col min="13" max="13" width="2.625" style="170" customWidth="1"/>
    <col min="14" max="15" width="2.375" style="170" customWidth="1"/>
    <col min="16" max="16" width="2.625" style="170" customWidth="1"/>
    <col min="17" max="18" width="2.375" style="170" customWidth="1"/>
    <col min="19" max="19" width="2.625" style="170" customWidth="1"/>
    <col min="20" max="31" width="2.375" style="170" customWidth="1"/>
    <col min="32" max="16384" width="2.625" style="170"/>
  </cols>
  <sheetData>
    <row r="1" spans="2:31" s="167" customFormat="1" ht="17.25"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" spans="2:31" s="169" customFormat="1" ht="14.25">
      <c r="B2" s="168"/>
      <c r="C2" s="2405" t="s">
        <v>790</v>
      </c>
      <c r="D2" s="2405"/>
      <c r="E2" s="2405"/>
      <c r="F2" s="2405"/>
      <c r="G2" s="2405"/>
      <c r="H2" s="2405"/>
      <c r="I2" s="2405"/>
      <c r="J2" s="2405"/>
      <c r="K2" s="2405"/>
      <c r="L2" s="2405"/>
      <c r="M2" s="2405"/>
      <c r="N2" s="2405"/>
      <c r="O2" s="2405"/>
      <c r="P2" s="2405"/>
      <c r="Q2" s="2405"/>
      <c r="R2" s="2405"/>
      <c r="S2" s="2405"/>
      <c r="T2" s="2405"/>
      <c r="U2" s="2405"/>
      <c r="V2" s="2405"/>
      <c r="W2" s="2405"/>
      <c r="X2" s="2405"/>
      <c r="Y2" s="2405"/>
      <c r="Z2" s="2405"/>
      <c r="AA2" s="2405"/>
      <c r="AB2" s="2405"/>
      <c r="AC2" s="2405"/>
      <c r="AD2" s="2405"/>
      <c r="AE2" s="2405"/>
    </row>
    <row r="3" spans="2:31" s="169" customFormat="1" ht="15" thickBot="1">
      <c r="B3" s="16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521" t="s">
        <v>856</v>
      </c>
    </row>
    <row r="4" spans="2:31" ht="15" customHeight="1" thickTop="1">
      <c r="C4" s="1597" t="s">
        <v>903</v>
      </c>
      <c r="D4" s="1597"/>
      <c r="E4" s="1597"/>
      <c r="F4" s="1597"/>
      <c r="G4" s="1597"/>
      <c r="H4" s="1597"/>
      <c r="I4" s="1597"/>
      <c r="J4" s="1598"/>
      <c r="K4" s="1882" t="s">
        <v>514</v>
      </c>
      <c r="L4" s="1597"/>
      <c r="M4" s="2033"/>
      <c r="N4" s="1597" t="s">
        <v>515</v>
      </c>
      <c r="O4" s="1597"/>
      <c r="P4" s="2033"/>
      <c r="Q4" s="1597" t="s">
        <v>516</v>
      </c>
      <c r="R4" s="1597"/>
      <c r="S4" s="2033"/>
      <c r="T4" s="1749" t="s">
        <v>517</v>
      </c>
      <c r="U4" s="1584"/>
      <c r="V4" s="1584"/>
      <c r="W4" s="1584"/>
      <c r="X4" s="1584"/>
      <c r="Y4" s="1584"/>
      <c r="Z4" s="1584"/>
      <c r="AA4" s="1584"/>
      <c r="AB4" s="1584"/>
      <c r="AC4" s="1584"/>
      <c r="AD4" s="1584"/>
      <c r="AE4" s="1584"/>
    </row>
    <row r="5" spans="2:31" ht="12">
      <c r="C5" s="1601"/>
      <c r="D5" s="1601"/>
      <c r="E5" s="1601"/>
      <c r="F5" s="1601"/>
      <c r="G5" s="1601"/>
      <c r="H5" s="1601"/>
      <c r="I5" s="1601"/>
      <c r="J5" s="1711"/>
      <c r="K5" s="1883"/>
      <c r="L5" s="1601"/>
      <c r="M5" s="2034"/>
      <c r="N5" s="1601"/>
      <c r="O5" s="1601"/>
      <c r="P5" s="2034"/>
      <c r="Q5" s="1601"/>
      <c r="R5" s="1601"/>
      <c r="S5" s="2034"/>
      <c r="T5" s="2425" t="s">
        <v>34</v>
      </c>
      <c r="U5" s="2426"/>
      <c r="V5" s="2427"/>
      <c r="W5" s="2428" t="s">
        <v>518</v>
      </c>
      <c r="X5" s="2428"/>
      <c r="Y5" s="2428"/>
      <c r="Z5" s="2428" t="s">
        <v>163</v>
      </c>
      <c r="AA5" s="2428"/>
      <c r="AB5" s="2428"/>
      <c r="AC5" s="2427" t="s">
        <v>519</v>
      </c>
      <c r="AD5" s="2428"/>
      <c r="AE5" s="2425"/>
    </row>
    <row r="6" spans="2:31" s="174" customFormat="1" ht="9">
      <c r="C6" s="1611"/>
      <c r="D6" s="1611"/>
      <c r="E6" s="1611"/>
      <c r="F6" s="1611"/>
      <c r="G6" s="1611"/>
      <c r="H6" s="1611"/>
      <c r="I6" s="1611"/>
      <c r="J6" s="1857"/>
      <c r="K6" s="1858" t="s">
        <v>907</v>
      </c>
      <c r="L6" s="1822"/>
      <c r="M6" s="1610"/>
      <c r="N6" s="1822" t="s">
        <v>39</v>
      </c>
      <c r="O6" s="1822"/>
      <c r="P6" s="1822"/>
      <c r="Q6" s="1822" t="s">
        <v>39</v>
      </c>
      <c r="R6" s="1822"/>
      <c r="S6" s="1822"/>
      <c r="T6" s="1822" t="s">
        <v>39</v>
      </c>
      <c r="U6" s="1822"/>
      <c r="V6" s="1822"/>
      <c r="W6" s="1822" t="s">
        <v>39</v>
      </c>
      <c r="X6" s="1822"/>
      <c r="Y6" s="1822"/>
      <c r="Z6" s="1822" t="s">
        <v>39</v>
      </c>
      <c r="AA6" s="1822"/>
      <c r="AB6" s="1822"/>
      <c r="AC6" s="1822" t="s">
        <v>39</v>
      </c>
      <c r="AD6" s="1822"/>
      <c r="AE6" s="1610"/>
    </row>
    <row r="7" spans="2:31" ht="15.75" customHeight="1">
      <c r="C7" s="1751" t="s">
        <v>857</v>
      </c>
      <c r="D7" s="1751"/>
      <c r="E7" s="1751"/>
      <c r="F7" s="1751"/>
      <c r="G7" s="1751"/>
      <c r="H7" s="1751"/>
      <c r="I7" s="1751"/>
      <c r="J7" s="1752"/>
      <c r="K7" s="1910">
        <v>1807</v>
      </c>
      <c r="L7" s="1911"/>
      <c r="M7" s="1912"/>
      <c r="N7" s="1910">
        <v>32404</v>
      </c>
      <c r="O7" s="1911"/>
      <c r="P7" s="1912"/>
      <c r="Q7" s="1910">
        <v>148110</v>
      </c>
      <c r="R7" s="1911"/>
      <c r="S7" s="1912"/>
      <c r="T7" s="1910">
        <v>144669</v>
      </c>
      <c r="U7" s="1911"/>
      <c r="V7" s="1912"/>
      <c r="W7" s="2429">
        <v>60268</v>
      </c>
      <c r="X7" s="2429"/>
      <c r="Y7" s="2429"/>
      <c r="Z7" s="2429">
        <v>28550</v>
      </c>
      <c r="AA7" s="2429"/>
      <c r="AB7" s="2429"/>
      <c r="AC7" s="1912">
        <v>55851</v>
      </c>
      <c r="AD7" s="2429"/>
      <c r="AE7" s="1910"/>
    </row>
    <row r="8" spans="2:31" ht="15.75" customHeight="1">
      <c r="C8" s="2406" t="s">
        <v>858</v>
      </c>
      <c r="D8" s="2406"/>
      <c r="E8" s="2406"/>
      <c r="F8" s="2406"/>
      <c r="G8" s="2406"/>
      <c r="H8" s="2406"/>
      <c r="I8" s="2406"/>
      <c r="J8" s="2407"/>
      <c r="K8" s="2430">
        <v>3</v>
      </c>
      <c r="L8" s="2431"/>
      <c r="M8" s="2432"/>
      <c r="N8" s="2430">
        <v>84</v>
      </c>
      <c r="O8" s="2431"/>
      <c r="P8" s="2432"/>
      <c r="Q8" s="2430">
        <v>370</v>
      </c>
      <c r="R8" s="2431"/>
      <c r="S8" s="2432"/>
      <c r="T8" s="2430">
        <v>403</v>
      </c>
      <c r="U8" s="2431"/>
      <c r="V8" s="2432"/>
      <c r="W8" s="2433">
        <v>157</v>
      </c>
      <c r="X8" s="2433"/>
      <c r="Y8" s="2433"/>
      <c r="Z8" s="2433">
        <v>72</v>
      </c>
      <c r="AA8" s="2433"/>
      <c r="AB8" s="2433"/>
      <c r="AC8" s="2444">
        <v>174</v>
      </c>
      <c r="AD8" s="2445"/>
      <c r="AE8" s="2446"/>
    </row>
    <row r="9" spans="2:31" ht="15.75" customHeight="1">
      <c r="C9" s="1751"/>
      <c r="D9" s="1751"/>
      <c r="E9" s="1751"/>
      <c r="F9" s="1751"/>
      <c r="G9" s="1751"/>
      <c r="H9" s="1751"/>
      <c r="I9" s="1751"/>
      <c r="J9" s="1752"/>
      <c r="K9" s="1909"/>
      <c r="L9" s="1907"/>
      <c r="M9" s="1908"/>
      <c r="N9" s="1909"/>
      <c r="O9" s="1907"/>
      <c r="P9" s="1908"/>
      <c r="Q9" s="1909"/>
      <c r="R9" s="1907"/>
      <c r="S9" s="1908"/>
      <c r="T9" s="1577"/>
      <c r="U9" s="1792"/>
      <c r="V9" s="1793"/>
      <c r="W9" s="1799"/>
      <c r="X9" s="1799"/>
      <c r="Y9" s="1799"/>
      <c r="Z9" s="1799"/>
      <c r="AA9" s="1799"/>
      <c r="AB9" s="1799"/>
      <c r="AC9" s="1793"/>
      <c r="AD9" s="1799"/>
      <c r="AE9" s="1577"/>
    </row>
    <row r="10" spans="2:31" ht="15.75" hidden="1" customHeight="1">
      <c r="C10" s="1751" t="s">
        <v>490</v>
      </c>
      <c r="D10" s="1751"/>
      <c r="E10" s="1751"/>
      <c r="F10" s="1751"/>
      <c r="G10" s="1751"/>
      <c r="H10" s="1751"/>
      <c r="I10" s="1751"/>
      <c r="J10" s="1752"/>
      <c r="K10" s="1906">
        <v>2</v>
      </c>
      <c r="L10" s="1907"/>
      <c r="M10" s="1908"/>
      <c r="N10" s="1909">
        <v>57</v>
      </c>
      <c r="O10" s="1907"/>
      <c r="P10" s="1908"/>
      <c r="Q10" s="1909">
        <v>240</v>
      </c>
      <c r="R10" s="1907"/>
      <c r="S10" s="1908"/>
      <c r="T10" s="1909">
        <v>274</v>
      </c>
      <c r="U10" s="1907"/>
      <c r="V10" s="1908"/>
      <c r="W10" s="1914">
        <v>92</v>
      </c>
      <c r="X10" s="1914"/>
      <c r="Y10" s="1914"/>
      <c r="Z10" s="1914">
        <v>58</v>
      </c>
      <c r="AA10" s="1914"/>
      <c r="AB10" s="1914"/>
      <c r="AC10" s="1908">
        <v>124</v>
      </c>
      <c r="AD10" s="1914"/>
      <c r="AE10" s="1909"/>
    </row>
    <row r="11" spans="2:31" ht="15.75" hidden="1" customHeight="1">
      <c r="C11" s="1751" t="s">
        <v>520</v>
      </c>
      <c r="D11" s="1751"/>
      <c r="E11" s="1751"/>
      <c r="F11" s="1751"/>
      <c r="G11" s="1751"/>
      <c r="H11" s="1751"/>
      <c r="I11" s="1751"/>
      <c r="J11" s="1752"/>
      <c r="K11" s="1906">
        <v>2</v>
      </c>
      <c r="L11" s="1907"/>
      <c r="M11" s="1908"/>
      <c r="N11" s="1909">
        <v>54</v>
      </c>
      <c r="O11" s="1907"/>
      <c r="P11" s="1908"/>
      <c r="Q11" s="1909">
        <v>240</v>
      </c>
      <c r="R11" s="1907"/>
      <c r="S11" s="1908"/>
      <c r="T11" s="1909">
        <v>285</v>
      </c>
      <c r="U11" s="1907"/>
      <c r="V11" s="1908"/>
      <c r="W11" s="1914">
        <v>102</v>
      </c>
      <c r="X11" s="1914"/>
      <c r="Y11" s="1914"/>
      <c r="Z11" s="1914">
        <v>57</v>
      </c>
      <c r="AA11" s="1914"/>
      <c r="AB11" s="1914"/>
      <c r="AC11" s="1908">
        <v>126</v>
      </c>
      <c r="AD11" s="1914"/>
      <c r="AE11" s="1909"/>
    </row>
    <row r="12" spans="2:31" ht="15.75" hidden="1" customHeight="1">
      <c r="C12" s="1751" t="s">
        <v>491</v>
      </c>
      <c r="D12" s="1751"/>
      <c r="E12" s="1751"/>
      <c r="F12" s="1751"/>
      <c r="G12" s="1751"/>
      <c r="H12" s="1751"/>
      <c r="I12" s="1751"/>
      <c r="J12" s="1752"/>
      <c r="K12" s="2434">
        <v>2</v>
      </c>
      <c r="L12" s="2435"/>
      <c r="M12" s="2436"/>
      <c r="N12" s="2434">
        <v>54</v>
      </c>
      <c r="O12" s="2435"/>
      <c r="P12" s="2436"/>
      <c r="Q12" s="2434">
        <v>240</v>
      </c>
      <c r="R12" s="2435"/>
      <c r="S12" s="2436"/>
      <c r="T12" s="1909">
        <v>283</v>
      </c>
      <c r="U12" s="1907"/>
      <c r="V12" s="1908"/>
      <c r="W12" s="1914">
        <v>105</v>
      </c>
      <c r="X12" s="1914"/>
      <c r="Y12" s="1914"/>
      <c r="Z12" s="1914">
        <v>51</v>
      </c>
      <c r="AA12" s="1914"/>
      <c r="AB12" s="1914"/>
      <c r="AC12" s="1908">
        <v>127</v>
      </c>
      <c r="AD12" s="1914"/>
      <c r="AE12" s="1909"/>
    </row>
    <row r="13" spans="2:31" ht="15.75" hidden="1" customHeight="1">
      <c r="C13" s="1751" t="s">
        <v>498</v>
      </c>
      <c r="D13" s="1751"/>
      <c r="E13" s="1751"/>
      <c r="F13" s="1751"/>
      <c r="G13" s="1751"/>
      <c r="H13" s="1751"/>
      <c r="I13" s="1751"/>
      <c r="J13" s="1752"/>
      <c r="K13" s="1909">
        <v>2</v>
      </c>
      <c r="L13" s="1907"/>
      <c r="M13" s="1908"/>
      <c r="N13" s="1909">
        <v>58</v>
      </c>
      <c r="O13" s="1907"/>
      <c r="P13" s="1908"/>
      <c r="Q13" s="1909">
        <v>270</v>
      </c>
      <c r="R13" s="1907"/>
      <c r="S13" s="1908"/>
      <c r="T13" s="1909">
        <v>279</v>
      </c>
      <c r="U13" s="1907"/>
      <c r="V13" s="1908"/>
      <c r="W13" s="1914">
        <v>94</v>
      </c>
      <c r="X13" s="1914"/>
      <c r="Y13" s="1914"/>
      <c r="Z13" s="1914">
        <v>57</v>
      </c>
      <c r="AA13" s="1914"/>
      <c r="AB13" s="1914"/>
      <c r="AC13" s="1908">
        <v>128</v>
      </c>
      <c r="AD13" s="1914"/>
      <c r="AE13" s="1909"/>
    </row>
    <row r="14" spans="2:31" ht="15.75" hidden="1" customHeight="1">
      <c r="C14" s="1751" t="s">
        <v>492</v>
      </c>
      <c r="D14" s="1751"/>
      <c r="E14" s="1751"/>
      <c r="F14" s="1751"/>
      <c r="G14" s="1751"/>
      <c r="H14" s="1751"/>
      <c r="I14" s="1751"/>
      <c r="J14" s="1752"/>
      <c r="K14" s="1909">
        <v>2</v>
      </c>
      <c r="L14" s="1907"/>
      <c r="M14" s="1908"/>
      <c r="N14" s="1909">
        <v>45</v>
      </c>
      <c r="O14" s="1907"/>
      <c r="P14" s="1908"/>
      <c r="Q14" s="1909">
        <v>270</v>
      </c>
      <c r="R14" s="1907"/>
      <c r="S14" s="1908"/>
      <c r="T14" s="1909">
        <v>281</v>
      </c>
      <c r="U14" s="1907"/>
      <c r="V14" s="1908"/>
      <c r="W14" s="1914">
        <v>103</v>
      </c>
      <c r="X14" s="1914"/>
      <c r="Y14" s="1914"/>
      <c r="Z14" s="1914">
        <v>50</v>
      </c>
      <c r="AA14" s="1914"/>
      <c r="AB14" s="1914"/>
      <c r="AC14" s="1908">
        <v>128</v>
      </c>
      <c r="AD14" s="1914"/>
      <c r="AE14" s="1909"/>
    </row>
    <row r="15" spans="2:31" ht="15.75" customHeight="1">
      <c r="C15" s="1751" t="s">
        <v>27</v>
      </c>
      <c r="D15" s="1751"/>
      <c r="E15" s="1751"/>
      <c r="F15" s="1751"/>
      <c r="G15" s="1751"/>
      <c r="H15" s="1751"/>
      <c r="I15" s="1751"/>
      <c r="J15" s="1752"/>
      <c r="K15" s="1913">
        <v>2</v>
      </c>
      <c r="L15" s="1914"/>
      <c r="M15" s="1909"/>
      <c r="N15" s="2437">
        <v>46</v>
      </c>
      <c r="O15" s="2438"/>
      <c r="P15" s="2439"/>
      <c r="Q15" s="2437">
        <v>270</v>
      </c>
      <c r="R15" s="2438"/>
      <c r="S15" s="2439"/>
      <c r="T15" s="1909">
        <v>297</v>
      </c>
      <c r="U15" s="1907"/>
      <c r="V15" s="1908"/>
      <c r="W15" s="1914">
        <v>108</v>
      </c>
      <c r="X15" s="1914"/>
      <c r="Y15" s="1914"/>
      <c r="Z15" s="1914">
        <v>59</v>
      </c>
      <c r="AA15" s="1914"/>
      <c r="AB15" s="1914"/>
      <c r="AC15" s="1908">
        <v>130</v>
      </c>
      <c r="AD15" s="1914"/>
      <c r="AE15" s="1909"/>
    </row>
    <row r="16" spans="2:31" ht="15.75" customHeight="1">
      <c r="C16" s="1751" t="s">
        <v>26</v>
      </c>
      <c r="D16" s="1751"/>
      <c r="E16" s="1751"/>
      <c r="F16" s="1751"/>
      <c r="G16" s="1751"/>
      <c r="H16" s="1751"/>
      <c r="I16" s="1751"/>
      <c r="J16" s="1752"/>
      <c r="K16" s="1913">
        <v>2</v>
      </c>
      <c r="L16" s="1914"/>
      <c r="M16" s="1909"/>
      <c r="N16" s="2437">
        <v>46</v>
      </c>
      <c r="O16" s="2438"/>
      <c r="P16" s="2439"/>
      <c r="Q16" s="2437">
        <v>280</v>
      </c>
      <c r="R16" s="2438"/>
      <c r="S16" s="2439"/>
      <c r="T16" s="1909">
        <v>325</v>
      </c>
      <c r="U16" s="1907"/>
      <c r="V16" s="1908"/>
      <c r="W16" s="1914">
        <v>121</v>
      </c>
      <c r="X16" s="1914"/>
      <c r="Y16" s="1914"/>
      <c r="Z16" s="1914">
        <v>61</v>
      </c>
      <c r="AA16" s="1914"/>
      <c r="AB16" s="1914"/>
      <c r="AC16" s="1908">
        <v>143</v>
      </c>
      <c r="AD16" s="1914"/>
      <c r="AE16" s="1909"/>
    </row>
    <row r="17" spans="3:31" ht="15.75" customHeight="1">
      <c r="C17" s="1751" t="s">
        <v>25</v>
      </c>
      <c r="D17" s="1751"/>
      <c r="E17" s="1751"/>
      <c r="F17" s="1751"/>
      <c r="G17" s="1751"/>
      <c r="H17" s="1751"/>
      <c r="I17" s="1751"/>
      <c r="J17" s="1752"/>
      <c r="K17" s="1913">
        <v>2</v>
      </c>
      <c r="L17" s="1914"/>
      <c r="M17" s="1909"/>
      <c r="N17" s="1910">
        <v>58</v>
      </c>
      <c r="O17" s="1911"/>
      <c r="P17" s="1912"/>
      <c r="Q17" s="1910">
        <v>280</v>
      </c>
      <c r="R17" s="1911"/>
      <c r="S17" s="1912"/>
      <c r="T17" s="1910">
        <v>325</v>
      </c>
      <c r="U17" s="1911"/>
      <c r="V17" s="1912"/>
      <c r="W17" s="2429">
        <v>119</v>
      </c>
      <c r="X17" s="2429"/>
      <c r="Y17" s="2429"/>
      <c r="Z17" s="2429">
        <v>68</v>
      </c>
      <c r="AA17" s="2429"/>
      <c r="AB17" s="2429"/>
      <c r="AC17" s="2441">
        <v>138</v>
      </c>
      <c r="AD17" s="2442"/>
      <c r="AE17" s="2443"/>
    </row>
    <row r="18" spans="3:31" ht="15.75" customHeight="1">
      <c r="C18" s="1751" t="s">
        <v>24</v>
      </c>
      <c r="D18" s="1751"/>
      <c r="E18" s="1751"/>
      <c r="F18" s="1751"/>
      <c r="G18" s="1751"/>
      <c r="H18" s="1751"/>
      <c r="I18" s="1751"/>
      <c r="J18" s="1752"/>
      <c r="K18" s="1910">
        <v>3</v>
      </c>
      <c r="L18" s="1911"/>
      <c r="M18" s="1912"/>
      <c r="N18" s="1910">
        <v>79</v>
      </c>
      <c r="O18" s="1911"/>
      <c r="P18" s="1912"/>
      <c r="Q18" s="1910">
        <v>370</v>
      </c>
      <c r="R18" s="1911"/>
      <c r="S18" s="1912"/>
      <c r="T18" s="1910">
        <v>364</v>
      </c>
      <c r="U18" s="1911"/>
      <c r="V18" s="1912"/>
      <c r="W18" s="2429">
        <v>147</v>
      </c>
      <c r="X18" s="2429"/>
      <c r="Y18" s="2429"/>
      <c r="Z18" s="2429">
        <v>69</v>
      </c>
      <c r="AA18" s="2429"/>
      <c r="AB18" s="2429"/>
      <c r="AC18" s="2441">
        <v>148</v>
      </c>
      <c r="AD18" s="2442"/>
      <c r="AE18" s="2443"/>
    </row>
    <row r="19" spans="3:31" ht="15.75" customHeight="1">
      <c r="C19" s="1751" t="s">
        <v>751</v>
      </c>
      <c r="D19" s="1751"/>
      <c r="E19" s="1751"/>
      <c r="F19" s="1751"/>
      <c r="G19" s="1751"/>
      <c r="H19" s="1751"/>
      <c r="I19" s="1751"/>
      <c r="J19" s="1752"/>
      <c r="K19" s="1910">
        <v>3</v>
      </c>
      <c r="L19" s="1911"/>
      <c r="M19" s="1912"/>
      <c r="N19" s="1910">
        <v>84</v>
      </c>
      <c r="O19" s="1911"/>
      <c r="P19" s="1912"/>
      <c r="Q19" s="1910">
        <v>370</v>
      </c>
      <c r="R19" s="1911"/>
      <c r="S19" s="1912"/>
      <c r="T19" s="1910">
        <v>390</v>
      </c>
      <c r="U19" s="1911"/>
      <c r="V19" s="1912"/>
      <c r="W19" s="2429">
        <v>148</v>
      </c>
      <c r="X19" s="2429"/>
      <c r="Y19" s="2429"/>
      <c r="Z19" s="2429">
        <v>88</v>
      </c>
      <c r="AA19" s="2429"/>
      <c r="AB19" s="2429"/>
      <c r="AC19" s="2441">
        <v>154</v>
      </c>
      <c r="AD19" s="2442"/>
      <c r="AE19" s="2443"/>
    </row>
    <row r="20" spans="3:31" ht="15.75" customHeight="1">
      <c r="C20" s="1751" t="s">
        <v>766</v>
      </c>
      <c r="D20" s="1751"/>
      <c r="E20" s="1751"/>
      <c r="F20" s="1751"/>
      <c r="G20" s="1751"/>
      <c r="H20" s="1751"/>
      <c r="I20" s="1751"/>
      <c r="J20" s="1752"/>
      <c r="K20" s="1910">
        <v>3</v>
      </c>
      <c r="L20" s="1911"/>
      <c r="M20" s="1912"/>
      <c r="N20" s="1910">
        <v>62</v>
      </c>
      <c r="O20" s="1911"/>
      <c r="P20" s="1912"/>
      <c r="Q20" s="1910">
        <v>370</v>
      </c>
      <c r="R20" s="1911"/>
      <c r="S20" s="1912"/>
      <c r="T20" s="1910">
        <v>397</v>
      </c>
      <c r="U20" s="1911"/>
      <c r="V20" s="1912"/>
      <c r="W20" s="2429">
        <v>152</v>
      </c>
      <c r="X20" s="2429"/>
      <c r="Y20" s="2429"/>
      <c r="Z20" s="2429">
        <v>78</v>
      </c>
      <c r="AA20" s="2429"/>
      <c r="AB20" s="2429"/>
      <c r="AC20" s="2441">
        <v>167</v>
      </c>
      <c r="AD20" s="2442"/>
      <c r="AE20" s="2443"/>
    </row>
    <row r="21" spans="3:31" ht="15.75" customHeight="1" thickBot="1">
      <c r="C21" s="1738"/>
      <c r="D21" s="1738"/>
      <c r="E21" s="1738"/>
      <c r="F21" s="1738"/>
      <c r="G21" s="1738"/>
      <c r="H21" s="1738"/>
      <c r="I21" s="1738"/>
      <c r="J21" s="1738"/>
      <c r="K21" s="1839"/>
      <c r="L21" s="1840"/>
      <c r="M21" s="1563"/>
      <c r="N21" s="1900"/>
      <c r="O21" s="1901"/>
      <c r="P21" s="1902"/>
      <c r="Q21" s="1900"/>
      <c r="R21" s="1901"/>
      <c r="S21" s="1902"/>
      <c r="T21" s="1563"/>
      <c r="U21" s="1564"/>
      <c r="V21" s="2440"/>
      <c r="W21" s="1840"/>
      <c r="X21" s="1840"/>
      <c r="Y21" s="1840"/>
      <c r="Z21" s="1840"/>
      <c r="AA21" s="1840"/>
      <c r="AB21" s="1840"/>
      <c r="AC21" s="2440"/>
      <c r="AD21" s="1840"/>
      <c r="AE21" s="1563"/>
    </row>
    <row r="22" spans="3:31" ht="15.75" customHeight="1" thickTop="1">
      <c r="C22" s="5"/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527"/>
      <c r="AD22" s="527"/>
      <c r="AE22" s="521" t="s">
        <v>974</v>
      </c>
    </row>
    <row r="23" spans="3:31" ht="12">
      <c r="AC23" s="171"/>
      <c r="AD23" s="171"/>
      <c r="AE23" s="171"/>
    </row>
    <row r="24" spans="3:31" ht="12">
      <c r="AC24" s="171"/>
      <c r="AD24" s="171"/>
      <c r="AE24" s="171"/>
    </row>
    <row r="25" spans="3:31" ht="12">
      <c r="AC25" s="171"/>
      <c r="AD25" s="171"/>
      <c r="AE25" s="171"/>
    </row>
    <row r="26" spans="3:31" ht="12">
      <c r="AC26" s="171"/>
      <c r="AD26" s="171"/>
      <c r="AE26" s="171"/>
    </row>
    <row r="27" spans="3:31" ht="12">
      <c r="AC27" s="171"/>
      <c r="AD27" s="171"/>
      <c r="AE27" s="171"/>
    </row>
    <row r="28" spans="3:31" ht="12">
      <c r="AC28" s="171"/>
      <c r="AD28" s="171"/>
      <c r="AE28" s="171"/>
    </row>
  </sheetData>
  <mergeCells count="138">
    <mergeCell ref="Z8:AB8"/>
    <mergeCell ref="AC8:AE8"/>
    <mergeCell ref="Z18:AB18"/>
    <mergeCell ref="AC18:AE18"/>
    <mergeCell ref="Z16:AB16"/>
    <mergeCell ref="AC16:AE16"/>
    <mergeCell ref="N17:P17"/>
    <mergeCell ref="Q17:S17"/>
    <mergeCell ref="T17:V17"/>
    <mergeCell ref="W17:Y17"/>
    <mergeCell ref="Z17:AB17"/>
    <mergeCell ref="AC17:AE17"/>
    <mergeCell ref="N16:P16"/>
    <mergeCell ref="Q16:S16"/>
    <mergeCell ref="Z14:AB14"/>
    <mergeCell ref="AC14:AE14"/>
    <mergeCell ref="Z12:AB12"/>
    <mergeCell ref="AC12:AE12"/>
    <mergeCell ref="Z9:AB9"/>
    <mergeCell ref="AC9:AE9"/>
    <mergeCell ref="Z13:AB13"/>
    <mergeCell ref="AC13:AE13"/>
    <mergeCell ref="Z15:AB15"/>
    <mergeCell ref="AC15:AE15"/>
    <mergeCell ref="C21:J21"/>
    <mergeCell ref="K21:M21"/>
    <mergeCell ref="N21:P21"/>
    <mergeCell ref="Q21:S21"/>
    <mergeCell ref="T21:V21"/>
    <mergeCell ref="W21:Y21"/>
    <mergeCell ref="Z21:AB21"/>
    <mergeCell ref="AC21:AE21"/>
    <mergeCell ref="C18:J18"/>
    <mergeCell ref="K18:M18"/>
    <mergeCell ref="N18:P18"/>
    <mergeCell ref="Q18:S18"/>
    <mergeCell ref="T18:V18"/>
    <mergeCell ref="W18:Y18"/>
    <mergeCell ref="C19:J19"/>
    <mergeCell ref="K19:M19"/>
    <mergeCell ref="N19:P19"/>
    <mergeCell ref="Q19:S19"/>
    <mergeCell ref="T19:V19"/>
    <mergeCell ref="W19:Y19"/>
    <mergeCell ref="Z19:AB19"/>
    <mergeCell ref="AC19:AE19"/>
    <mergeCell ref="Z20:AB20"/>
    <mergeCell ref="AC20:AE20"/>
    <mergeCell ref="C12:J12"/>
    <mergeCell ref="K12:M12"/>
    <mergeCell ref="N12:P12"/>
    <mergeCell ref="Q12:S12"/>
    <mergeCell ref="T12:V12"/>
    <mergeCell ref="W12:Y12"/>
    <mergeCell ref="C15:J15"/>
    <mergeCell ref="K15:M15"/>
    <mergeCell ref="N15:P15"/>
    <mergeCell ref="Q15:S15"/>
    <mergeCell ref="T15:V15"/>
    <mergeCell ref="W15:Y15"/>
    <mergeCell ref="C14:J14"/>
    <mergeCell ref="K14:M14"/>
    <mergeCell ref="N14:P14"/>
    <mergeCell ref="Q14:S14"/>
    <mergeCell ref="T14:V14"/>
    <mergeCell ref="W14:Y14"/>
    <mergeCell ref="Z7:AB7"/>
    <mergeCell ref="AC7:AE7"/>
    <mergeCell ref="Z10:AB10"/>
    <mergeCell ref="AC10:AE10"/>
    <mergeCell ref="C11:J11"/>
    <mergeCell ref="K11:M11"/>
    <mergeCell ref="N11:P11"/>
    <mergeCell ref="Q11:S11"/>
    <mergeCell ref="T11:V11"/>
    <mergeCell ref="W11:Y11"/>
    <mergeCell ref="Z11:AB11"/>
    <mergeCell ref="AC11:AE11"/>
    <mergeCell ref="C10:J10"/>
    <mergeCell ref="K10:M10"/>
    <mergeCell ref="N10:P10"/>
    <mergeCell ref="Q10:S10"/>
    <mergeCell ref="T10:V10"/>
    <mergeCell ref="W10:Y10"/>
    <mergeCell ref="C8:J8"/>
    <mergeCell ref="K8:M8"/>
    <mergeCell ref="N8:P8"/>
    <mergeCell ref="Q8:S8"/>
    <mergeCell ref="T8:V8"/>
    <mergeCell ref="W8:Y8"/>
    <mergeCell ref="C20:J20"/>
    <mergeCell ref="K20:M20"/>
    <mergeCell ref="N20:P20"/>
    <mergeCell ref="Q20:S20"/>
    <mergeCell ref="T20:V20"/>
    <mergeCell ref="W20:Y20"/>
    <mergeCell ref="C9:J9"/>
    <mergeCell ref="K9:M9"/>
    <mergeCell ref="N9:P9"/>
    <mergeCell ref="Q9:S9"/>
    <mergeCell ref="T9:V9"/>
    <mergeCell ref="W9:Y9"/>
    <mergeCell ref="T16:V16"/>
    <mergeCell ref="W16:Y16"/>
    <mergeCell ref="C17:J17"/>
    <mergeCell ref="K17:M17"/>
    <mergeCell ref="C16:J16"/>
    <mergeCell ref="K16:M16"/>
    <mergeCell ref="C13:J13"/>
    <mergeCell ref="K13:M13"/>
    <mergeCell ref="N13:P13"/>
    <mergeCell ref="Q13:S13"/>
    <mergeCell ref="T13:V13"/>
    <mergeCell ref="W13:Y13"/>
    <mergeCell ref="Z6:AB6"/>
    <mergeCell ref="AC6:AE6"/>
    <mergeCell ref="C7:J7"/>
    <mergeCell ref="K7:M7"/>
    <mergeCell ref="N7:P7"/>
    <mergeCell ref="Q7:S7"/>
    <mergeCell ref="C2:AE2"/>
    <mergeCell ref="C4:J5"/>
    <mergeCell ref="K4:M5"/>
    <mergeCell ref="N4:P5"/>
    <mergeCell ref="Q4:S5"/>
    <mergeCell ref="T4:AE4"/>
    <mergeCell ref="T5:V5"/>
    <mergeCell ref="W5:Y5"/>
    <mergeCell ref="Z5:AB5"/>
    <mergeCell ref="AC5:AE5"/>
    <mergeCell ref="C6:J6"/>
    <mergeCell ref="K6:M6"/>
    <mergeCell ref="N6:P6"/>
    <mergeCell ref="Q6:S6"/>
    <mergeCell ref="T6:V6"/>
    <mergeCell ref="W6:Y6"/>
    <mergeCell ref="T7:V7"/>
    <mergeCell ref="W7:Y7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P61"/>
  <sheetViews>
    <sheetView zoomScaleNormal="100" workbookViewId="0"/>
  </sheetViews>
  <sheetFormatPr defaultColWidth="2.625" defaultRowHeight="15.75" customHeight="1"/>
  <cols>
    <col min="1" max="33" width="2.625" style="348"/>
    <col min="34" max="34" width="2.625" style="348" customWidth="1"/>
    <col min="35" max="35" width="2.625" style="352"/>
    <col min="36" max="52" width="0" style="352" hidden="1" customWidth="1"/>
    <col min="53" max="53" width="13.75" style="352" hidden="1" customWidth="1"/>
    <col min="54" max="54" width="10.25" style="352" hidden="1" customWidth="1"/>
    <col min="55" max="55" width="12.375" style="352" hidden="1" customWidth="1"/>
    <col min="56" max="57" width="0" style="352" hidden="1" customWidth="1"/>
    <col min="58" max="58" width="9" style="352" hidden="1" customWidth="1"/>
    <col min="59" max="59" width="18.375" style="352" hidden="1" customWidth="1"/>
    <col min="60" max="60" width="18" style="352" hidden="1" customWidth="1"/>
    <col min="61" max="62" width="0" style="352" hidden="1" customWidth="1"/>
    <col min="63" max="68" width="2.625" style="352"/>
    <col min="69" max="16384" width="2.625" style="348"/>
  </cols>
  <sheetData>
    <row r="1" spans="2:68" s="339" customFormat="1" ht="15.75" customHeight="1">
      <c r="B1" s="1132"/>
      <c r="C1" s="1132"/>
      <c r="D1" s="374"/>
      <c r="E1" s="1131"/>
      <c r="F1" s="1131"/>
      <c r="G1" s="1131"/>
      <c r="H1" s="1131"/>
      <c r="I1" s="1131"/>
      <c r="J1" s="1131"/>
      <c r="K1" s="1131"/>
      <c r="L1" s="1131"/>
      <c r="M1" s="1131"/>
      <c r="N1" s="1131"/>
      <c r="O1" s="1131"/>
      <c r="P1" s="1131"/>
      <c r="Q1" s="1131"/>
      <c r="R1" s="1131"/>
      <c r="S1" s="1131"/>
      <c r="T1" s="1131"/>
      <c r="U1" s="1131"/>
      <c r="V1" s="1131"/>
      <c r="W1" s="1131"/>
      <c r="X1" s="1131"/>
      <c r="Y1" s="1131"/>
      <c r="Z1" s="1131"/>
      <c r="AA1" s="1131"/>
      <c r="AB1" s="1131"/>
      <c r="AC1" s="1131"/>
      <c r="AD1" s="1131"/>
      <c r="AE1" s="1131"/>
      <c r="AF1" s="1131"/>
      <c r="AG1" s="338"/>
      <c r="AH1" s="338"/>
      <c r="AI1" s="357"/>
      <c r="AJ1" s="357"/>
      <c r="AK1" s="357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</row>
    <row r="2" spans="2:68" s="342" customFormat="1" ht="15.75" customHeight="1">
      <c r="B2" s="340"/>
      <c r="C2" s="341" t="s">
        <v>398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I2" s="363"/>
      <c r="AJ2" s="363"/>
      <c r="AK2" s="363" t="s">
        <v>124</v>
      </c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</row>
    <row r="3" spans="2:68" s="342" customFormat="1" ht="15.75" customHeight="1" thickBot="1">
      <c r="B3" s="340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65" t="s">
        <v>52</v>
      </c>
      <c r="AI3" s="363"/>
      <c r="AJ3" s="363"/>
      <c r="AK3" s="363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</row>
    <row r="4" spans="2:68" ht="15.75" customHeight="1" thickTop="1">
      <c r="C4" s="1066" t="s">
        <v>61</v>
      </c>
      <c r="D4" s="1066"/>
      <c r="E4" s="1161"/>
      <c r="F4" s="1195" t="s">
        <v>62</v>
      </c>
      <c r="G4" s="1388"/>
      <c r="H4" s="1388"/>
      <c r="I4" s="1388"/>
      <c r="J4" s="1197"/>
      <c r="K4" s="1171" t="s">
        <v>888</v>
      </c>
      <c r="L4" s="1172"/>
      <c r="M4" s="1172"/>
      <c r="N4" s="1172"/>
      <c r="O4" s="1172"/>
      <c r="P4" s="1172"/>
      <c r="Q4" s="1172"/>
      <c r="R4" s="1172"/>
      <c r="S4" s="1172"/>
      <c r="T4" s="1172"/>
      <c r="U4" s="1172"/>
      <c r="V4" s="1172"/>
      <c r="W4" s="1171" t="s">
        <v>889</v>
      </c>
      <c r="X4" s="1172"/>
      <c r="Y4" s="1172"/>
      <c r="Z4" s="1172"/>
      <c r="AA4" s="1172"/>
      <c r="AB4" s="1172"/>
      <c r="AC4" s="1172"/>
      <c r="AD4" s="1172"/>
      <c r="AE4" s="1172"/>
      <c r="AF4" s="1172"/>
      <c r="AG4" s="1172"/>
      <c r="AH4" s="1172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</row>
    <row r="5" spans="2:68" ht="15.75" customHeight="1">
      <c r="C5" s="1078"/>
      <c r="D5" s="1078"/>
      <c r="E5" s="1162"/>
      <c r="F5" s="1167"/>
      <c r="G5" s="1389"/>
      <c r="H5" s="1389"/>
      <c r="I5" s="1389"/>
      <c r="J5" s="1180"/>
      <c r="K5" s="1319" t="s">
        <v>807</v>
      </c>
      <c r="L5" s="1320"/>
      <c r="M5" s="1320"/>
      <c r="N5" s="1320"/>
      <c r="O5" s="1320" t="s">
        <v>776</v>
      </c>
      <c r="P5" s="1320"/>
      <c r="Q5" s="1320"/>
      <c r="R5" s="1320"/>
      <c r="S5" s="1321" t="s">
        <v>126</v>
      </c>
      <c r="T5" s="1322"/>
      <c r="U5" s="1321" t="s">
        <v>128</v>
      </c>
      <c r="V5" s="1323"/>
      <c r="W5" s="1319" t="s">
        <v>807</v>
      </c>
      <c r="X5" s="1320"/>
      <c r="Y5" s="1320"/>
      <c r="Z5" s="1320"/>
      <c r="AA5" s="1320" t="s">
        <v>776</v>
      </c>
      <c r="AB5" s="1320"/>
      <c r="AC5" s="1320"/>
      <c r="AD5" s="1320"/>
      <c r="AE5" s="1321" t="s">
        <v>126</v>
      </c>
      <c r="AF5" s="1322"/>
      <c r="AG5" s="1321" t="s">
        <v>128</v>
      </c>
      <c r="AH5" s="1323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 t="s">
        <v>351</v>
      </c>
      <c r="BB5" s="348"/>
      <c r="BC5" s="348"/>
      <c r="BD5" s="348"/>
      <c r="BE5" s="348"/>
      <c r="BF5" s="348" t="s">
        <v>804</v>
      </c>
      <c r="BG5" s="348"/>
      <c r="BH5" s="348"/>
      <c r="BI5" s="348"/>
      <c r="BJ5" s="348"/>
      <c r="BK5" s="348"/>
      <c r="BL5" s="348"/>
    </row>
    <row r="6" spans="2:68" s="352" customFormat="1" ht="15.75" customHeight="1">
      <c r="C6" s="1390" t="s">
        <v>1021</v>
      </c>
      <c r="D6" s="1390"/>
      <c r="E6" s="1391"/>
      <c r="F6" s="1384" t="s">
        <v>54</v>
      </c>
      <c r="G6" s="1343"/>
      <c r="H6" s="1343"/>
      <c r="I6" s="1343"/>
      <c r="J6" s="1385"/>
      <c r="K6" s="1324">
        <f>AN6</f>
        <v>3724844</v>
      </c>
      <c r="L6" s="1325"/>
      <c r="M6" s="1325"/>
      <c r="N6" s="1326"/>
      <c r="O6" s="1327">
        <f>AQ6</f>
        <v>3777491</v>
      </c>
      <c r="P6" s="1325"/>
      <c r="Q6" s="1325"/>
      <c r="R6" s="1326"/>
      <c r="S6" s="1328">
        <f>O6/K6*100-100</f>
        <v>1.4134014739946252</v>
      </c>
      <c r="T6" s="1328"/>
      <c r="U6" s="1329">
        <f>AW6</f>
        <v>7</v>
      </c>
      <c r="V6" s="1330"/>
      <c r="W6" s="1324">
        <f>VLOOKUP(F6,$BA$6:$BC$41,3,FALSE)</f>
        <v>1645618</v>
      </c>
      <c r="X6" s="1325"/>
      <c r="Y6" s="1325"/>
      <c r="Z6" s="1326"/>
      <c r="AA6" s="1327">
        <f>VLOOKUP(F6,$BF$7:$BH$41,3,FALSE)</f>
        <v>1753081</v>
      </c>
      <c r="AB6" s="1325"/>
      <c r="AC6" s="1325"/>
      <c r="AD6" s="1326"/>
      <c r="AE6" s="1328">
        <f>AA6/W6*100-100</f>
        <v>6.5302518567492456</v>
      </c>
      <c r="AF6" s="1328"/>
      <c r="AG6" s="1329">
        <f>RANK(AE6,$AE$6:$AF$42,0)</f>
        <v>11</v>
      </c>
      <c r="AH6" s="1330"/>
      <c r="AK6" s="1341" t="s">
        <v>54</v>
      </c>
      <c r="AL6" s="1342"/>
      <c r="AM6" s="1343"/>
      <c r="AN6" s="1327">
        <v>3724844</v>
      </c>
      <c r="AO6" s="1325"/>
      <c r="AP6" s="1326"/>
      <c r="AQ6" s="1327">
        <v>3777491</v>
      </c>
      <c r="AR6" s="1325"/>
      <c r="AS6" s="1326"/>
      <c r="AT6" s="1344">
        <f>AQ6/AN6*100-100</f>
        <v>1.4134014739946252</v>
      </c>
      <c r="AU6" s="1345"/>
      <c r="AV6" s="1346"/>
      <c r="AW6" s="1347">
        <f>RANK(AT6,$AT$6:$AV$42)</f>
        <v>7</v>
      </c>
      <c r="AX6" s="1348"/>
      <c r="BA6" s="375"/>
      <c r="BB6" s="375" t="s">
        <v>344</v>
      </c>
      <c r="BC6" s="375" t="s">
        <v>345</v>
      </c>
      <c r="BF6" s="375"/>
      <c r="BG6" s="375" t="s">
        <v>805</v>
      </c>
      <c r="BH6" s="375" t="s">
        <v>806</v>
      </c>
    </row>
    <row r="7" spans="2:68" s="352" customFormat="1" ht="15.75" customHeight="1">
      <c r="C7" s="1390"/>
      <c r="D7" s="1390"/>
      <c r="E7" s="1391"/>
      <c r="F7" s="1360" t="s">
        <v>56</v>
      </c>
      <c r="G7" s="1354"/>
      <c r="H7" s="1354"/>
      <c r="I7" s="1354"/>
      <c r="J7" s="1361"/>
      <c r="K7" s="1312">
        <f>AN7</f>
        <v>1475213</v>
      </c>
      <c r="L7" s="1313"/>
      <c r="M7" s="1313"/>
      <c r="N7" s="1314"/>
      <c r="O7" s="1315">
        <f>AQ7</f>
        <v>1538262</v>
      </c>
      <c r="P7" s="1313"/>
      <c r="Q7" s="1313"/>
      <c r="R7" s="1314"/>
      <c r="S7" s="1316">
        <f t="shared" ref="S7:S42" si="0">O7/K7*100-100</f>
        <v>4.2738912956976378</v>
      </c>
      <c r="T7" s="1316"/>
      <c r="U7" s="1317">
        <f>AW7</f>
        <v>3</v>
      </c>
      <c r="V7" s="1318"/>
      <c r="W7" s="1312">
        <f>VLOOKUP(F7,$BA$6:$BC$41,3,FALSE)</f>
        <v>691837</v>
      </c>
      <c r="X7" s="1313"/>
      <c r="Y7" s="1313"/>
      <c r="Z7" s="1314"/>
      <c r="AA7" s="1315">
        <f>VLOOKUP(F7,$BF$7:$BH$41,3,FALSE)</f>
        <v>747452</v>
      </c>
      <c r="AB7" s="1313"/>
      <c r="AC7" s="1313"/>
      <c r="AD7" s="1314"/>
      <c r="AE7" s="1316">
        <f t="shared" ref="AE7:AE44" si="1">AA7/W7*100-100</f>
        <v>8.0387432299804829</v>
      </c>
      <c r="AF7" s="1316"/>
      <c r="AG7" s="1317">
        <f t="shared" ref="AG7:AG42" si="2">RANK(AE7,$AE$6:$AF$42,0)</f>
        <v>5</v>
      </c>
      <c r="AH7" s="1318"/>
      <c r="AK7" s="1352" t="s">
        <v>56</v>
      </c>
      <c r="AL7" s="1353"/>
      <c r="AM7" s="1354"/>
      <c r="AN7" s="1315">
        <v>1475213</v>
      </c>
      <c r="AO7" s="1313"/>
      <c r="AP7" s="1314"/>
      <c r="AQ7" s="1315">
        <v>1538262</v>
      </c>
      <c r="AR7" s="1313"/>
      <c r="AS7" s="1314"/>
      <c r="AT7" s="1349">
        <f>AQ7/AN7*100-100</f>
        <v>4.2738912956976378</v>
      </c>
      <c r="AU7" s="1350"/>
      <c r="AV7" s="1351"/>
      <c r="AW7" s="1331">
        <f t="shared" ref="AW7:AW42" si="3">RANK(AT7,$AT$6:$AV$42)</f>
        <v>3</v>
      </c>
      <c r="AX7" s="1332"/>
      <c r="BA7" s="375" t="s">
        <v>346</v>
      </c>
      <c r="BB7" s="375">
        <v>9126213</v>
      </c>
      <c r="BC7" s="375">
        <v>3979277</v>
      </c>
      <c r="BF7" s="375" t="s">
        <v>346</v>
      </c>
      <c r="BG7" s="375">
        <v>9237337</v>
      </c>
      <c r="BH7" s="375">
        <v>4223706</v>
      </c>
    </row>
    <row r="8" spans="2:68" s="352" customFormat="1" ht="15.75" customHeight="1">
      <c r="C8" s="1392"/>
      <c r="D8" s="1392"/>
      <c r="E8" s="1393"/>
      <c r="F8" s="1369" t="s">
        <v>64</v>
      </c>
      <c r="G8" s="1370"/>
      <c r="H8" s="1370"/>
      <c r="I8" s="1370"/>
      <c r="J8" s="1371"/>
      <c r="K8" s="1372">
        <f>SUM(K6:N7)</f>
        <v>5200057</v>
      </c>
      <c r="L8" s="1306"/>
      <c r="M8" s="1307"/>
      <c r="N8" s="1307"/>
      <c r="O8" s="1306">
        <f>SUM(O6:R7)</f>
        <v>5315753</v>
      </c>
      <c r="P8" s="1306"/>
      <c r="Q8" s="1307"/>
      <c r="R8" s="1307"/>
      <c r="S8" s="1308">
        <f t="shared" si="0"/>
        <v>2.2248986886105371</v>
      </c>
      <c r="T8" s="1309"/>
      <c r="U8" s="1310"/>
      <c r="V8" s="1311"/>
      <c r="W8" s="1372">
        <f>SUM(W6:Z7)</f>
        <v>2337455</v>
      </c>
      <c r="X8" s="1306"/>
      <c r="Y8" s="1307"/>
      <c r="Z8" s="1307"/>
      <c r="AA8" s="1306">
        <f>SUM(AA6:AD7)</f>
        <v>2500533</v>
      </c>
      <c r="AB8" s="1306"/>
      <c r="AC8" s="1307"/>
      <c r="AD8" s="1307"/>
      <c r="AE8" s="1282">
        <f>AA8/W8*100-100</f>
        <v>6.9767332419233838</v>
      </c>
      <c r="AF8" s="1283"/>
      <c r="AG8" s="1310"/>
      <c r="AH8" s="1311"/>
      <c r="BA8" s="375" t="s">
        <v>347</v>
      </c>
      <c r="BB8" s="375">
        <v>8832931</v>
      </c>
      <c r="BC8" s="375">
        <v>3863368</v>
      </c>
      <c r="BF8" s="375" t="s">
        <v>350</v>
      </c>
      <c r="BG8" s="375">
        <v>8948423</v>
      </c>
      <c r="BH8" s="375">
        <v>4102846</v>
      </c>
    </row>
    <row r="9" spans="2:68" s="352" customFormat="1" ht="15.75" customHeight="1">
      <c r="C9" s="1387" t="s">
        <v>1022</v>
      </c>
      <c r="D9" s="1387"/>
      <c r="E9" s="1380"/>
      <c r="F9" s="1384" t="s">
        <v>60</v>
      </c>
      <c r="G9" s="1343"/>
      <c r="H9" s="1343"/>
      <c r="I9" s="1343"/>
      <c r="J9" s="1385"/>
      <c r="K9" s="1324">
        <f>AN9</f>
        <v>406586</v>
      </c>
      <c r="L9" s="1325"/>
      <c r="M9" s="1325"/>
      <c r="N9" s="1326"/>
      <c r="O9" s="1327">
        <f>AQ9</f>
        <v>388078</v>
      </c>
      <c r="P9" s="1325"/>
      <c r="Q9" s="1325"/>
      <c r="R9" s="1326"/>
      <c r="S9" s="1328">
        <f t="shared" si="0"/>
        <v>-4.5520504887035003</v>
      </c>
      <c r="T9" s="1328"/>
      <c r="U9" s="1329">
        <f>AW9</f>
        <v>27</v>
      </c>
      <c r="V9" s="1330"/>
      <c r="W9" s="1324">
        <f>VLOOKUP(F9,$BA$6:$BC$41,3,FALSE)</f>
        <v>165746</v>
      </c>
      <c r="X9" s="1325"/>
      <c r="Y9" s="1325"/>
      <c r="Z9" s="1326"/>
      <c r="AA9" s="1327">
        <f>VLOOKUP(F9,$BF$7:$BH$41,3,FALSE)</f>
        <v>165473</v>
      </c>
      <c r="AB9" s="1325"/>
      <c r="AC9" s="1325"/>
      <c r="AD9" s="1326"/>
      <c r="AE9" s="1328">
        <f t="shared" si="1"/>
        <v>-0.16470985725145226</v>
      </c>
      <c r="AF9" s="1328"/>
      <c r="AG9" s="1329">
        <f t="shared" si="2"/>
        <v>34</v>
      </c>
      <c r="AH9" s="1330"/>
      <c r="AK9" s="1341" t="s">
        <v>60</v>
      </c>
      <c r="AL9" s="1342"/>
      <c r="AM9" s="1343"/>
      <c r="AN9" s="1327">
        <v>406586</v>
      </c>
      <c r="AO9" s="1325"/>
      <c r="AP9" s="1326"/>
      <c r="AQ9" s="1327">
        <v>388078</v>
      </c>
      <c r="AR9" s="1325"/>
      <c r="AS9" s="1326"/>
      <c r="AT9" s="1344">
        <f>AQ9/AN9*100-100</f>
        <v>-4.5520504887035003</v>
      </c>
      <c r="AU9" s="1345"/>
      <c r="AV9" s="1346"/>
      <c r="AW9" s="1347">
        <f t="shared" si="3"/>
        <v>27</v>
      </c>
      <c r="AX9" s="1348"/>
      <c r="BA9" s="375" t="s">
        <v>53</v>
      </c>
      <c r="BB9" s="375">
        <v>3724844</v>
      </c>
      <c r="BC9" s="375">
        <v>1645618</v>
      </c>
      <c r="BF9" s="375" t="s">
        <v>53</v>
      </c>
      <c r="BG9" s="375">
        <v>3777491</v>
      </c>
      <c r="BH9" s="375">
        <v>1753081</v>
      </c>
    </row>
    <row r="10" spans="2:68" s="352" customFormat="1" ht="15.75" customHeight="1">
      <c r="C10" s="1039"/>
      <c r="D10" s="1039"/>
      <c r="E10" s="1381"/>
      <c r="F10" s="1358" t="s">
        <v>66</v>
      </c>
      <c r="G10" s="1335"/>
      <c r="H10" s="1335"/>
      <c r="I10" s="1335"/>
      <c r="J10" s="1359"/>
      <c r="K10" s="1294">
        <f>AN10</f>
        <v>173019</v>
      </c>
      <c r="L10" s="1295"/>
      <c r="M10" s="1295"/>
      <c r="N10" s="1296"/>
      <c r="O10" s="1297">
        <f>AQ10</f>
        <v>172710</v>
      </c>
      <c r="P10" s="1295"/>
      <c r="Q10" s="1295"/>
      <c r="R10" s="1296"/>
      <c r="S10" s="1298">
        <f t="shared" si="0"/>
        <v>-0.17859310249163229</v>
      </c>
      <c r="T10" s="1298"/>
      <c r="U10" s="1292">
        <f>AW10</f>
        <v>15</v>
      </c>
      <c r="V10" s="1293"/>
      <c r="W10" s="1294">
        <f>VLOOKUP(F10,$BA$6:$BC$41,3,FALSE)</f>
        <v>73035</v>
      </c>
      <c r="X10" s="1295"/>
      <c r="Y10" s="1295"/>
      <c r="Z10" s="1296"/>
      <c r="AA10" s="1297">
        <f>VLOOKUP(F10,$BF$7:$BH$41,3,FALSE)</f>
        <v>75722</v>
      </c>
      <c r="AB10" s="1295"/>
      <c r="AC10" s="1295"/>
      <c r="AD10" s="1296"/>
      <c r="AE10" s="1298">
        <f t="shared" si="1"/>
        <v>3.6790579858971881</v>
      </c>
      <c r="AF10" s="1298"/>
      <c r="AG10" s="1292">
        <f t="shared" si="2"/>
        <v>22</v>
      </c>
      <c r="AH10" s="1293"/>
      <c r="AK10" s="1333" t="s">
        <v>66</v>
      </c>
      <c r="AL10" s="1334"/>
      <c r="AM10" s="1335"/>
      <c r="AN10" s="1297">
        <v>173019</v>
      </c>
      <c r="AO10" s="1295"/>
      <c r="AP10" s="1296"/>
      <c r="AQ10" s="1297">
        <v>172710</v>
      </c>
      <c r="AR10" s="1295"/>
      <c r="AS10" s="1296"/>
      <c r="AT10" s="1336">
        <f>AQ10/AN10*100-100</f>
        <v>-0.17859310249163229</v>
      </c>
      <c r="AU10" s="1337"/>
      <c r="AV10" s="1338"/>
      <c r="AW10" s="1339">
        <f t="shared" si="3"/>
        <v>15</v>
      </c>
      <c r="AX10" s="1340"/>
      <c r="BA10" s="375" t="s">
        <v>55</v>
      </c>
      <c r="BB10" s="375">
        <v>1475213</v>
      </c>
      <c r="BC10" s="375">
        <v>691837</v>
      </c>
      <c r="BF10" s="375" t="s">
        <v>55</v>
      </c>
      <c r="BG10" s="375">
        <v>1538262</v>
      </c>
      <c r="BH10" s="375">
        <v>747452</v>
      </c>
    </row>
    <row r="11" spans="2:68" s="352" customFormat="1" ht="15.75" customHeight="1">
      <c r="C11" s="1039"/>
      <c r="D11" s="1039"/>
      <c r="E11" s="1381"/>
      <c r="F11" s="1358" t="s">
        <v>68</v>
      </c>
      <c r="G11" s="1335"/>
      <c r="H11" s="1335"/>
      <c r="I11" s="1335"/>
      <c r="J11" s="1359"/>
      <c r="K11" s="1294">
        <f>AN11</f>
        <v>57425</v>
      </c>
      <c r="L11" s="1295"/>
      <c r="M11" s="1295"/>
      <c r="N11" s="1296"/>
      <c r="O11" s="1297">
        <f>AQ11</f>
        <v>57060</v>
      </c>
      <c r="P11" s="1295"/>
      <c r="Q11" s="1295"/>
      <c r="R11" s="1296"/>
      <c r="S11" s="1298">
        <f t="shared" si="0"/>
        <v>-0.63561166739225428</v>
      </c>
      <c r="T11" s="1298"/>
      <c r="U11" s="1292">
        <f>AW11</f>
        <v>16</v>
      </c>
      <c r="V11" s="1293"/>
      <c r="W11" s="1294">
        <f>VLOOKUP(F11,$BA$6:$BC$41,3,FALSE)</f>
        <v>24103</v>
      </c>
      <c r="X11" s="1295"/>
      <c r="Y11" s="1295"/>
      <c r="Z11" s="1296"/>
      <c r="AA11" s="1297">
        <f>VLOOKUP(F11,$BF$7:$BH$41,3,FALSE)</f>
        <v>24869</v>
      </c>
      <c r="AB11" s="1295"/>
      <c r="AC11" s="1295"/>
      <c r="AD11" s="1296"/>
      <c r="AE11" s="1298">
        <f t="shared" si="1"/>
        <v>3.1780276314151763</v>
      </c>
      <c r="AF11" s="1298"/>
      <c r="AG11" s="1292">
        <f t="shared" si="2"/>
        <v>26</v>
      </c>
      <c r="AH11" s="1293"/>
      <c r="AK11" s="1333" t="s">
        <v>68</v>
      </c>
      <c r="AL11" s="1334"/>
      <c r="AM11" s="1335"/>
      <c r="AN11" s="1297">
        <v>57425</v>
      </c>
      <c r="AO11" s="1295"/>
      <c r="AP11" s="1296"/>
      <c r="AQ11" s="1297">
        <v>57060</v>
      </c>
      <c r="AR11" s="1295"/>
      <c r="AS11" s="1296"/>
      <c r="AT11" s="1336">
        <f>AQ11/AN11*100-100</f>
        <v>-0.63561166739225428</v>
      </c>
      <c r="AU11" s="1337"/>
      <c r="AV11" s="1338"/>
      <c r="AW11" s="1339">
        <f t="shared" si="3"/>
        <v>16</v>
      </c>
      <c r="AX11" s="1340"/>
      <c r="BA11" s="375" t="s">
        <v>72</v>
      </c>
      <c r="BB11" s="375">
        <v>720779</v>
      </c>
      <c r="BC11" s="375">
        <v>311187</v>
      </c>
      <c r="BF11" s="375" t="s">
        <v>72</v>
      </c>
      <c r="BG11" s="375">
        <v>725493</v>
      </c>
      <c r="BH11" s="375">
        <v>332770</v>
      </c>
    </row>
    <row r="12" spans="2:68" s="352" customFormat="1" ht="15.75" customHeight="1">
      <c r="C12" s="1039"/>
      <c r="D12" s="1039"/>
      <c r="E12" s="1381"/>
      <c r="F12" s="1358" t="s">
        <v>70</v>
      </c>
      <c r="G12" s="1335"/>
      <c r="H12" s="1335"/>
      <c r="I12" s="1335"/>
      <c r="J12" s="1359"/>
      <c r="K12" s="1294">
        <f>AN12</f>
        <v>45289</v>
      </c>
      <c r="L12" s="1295"/>
      <c r="M12" s="1295"/>
      <c r="N12" s="1296"/>
      <c r="O12" s="1297">
        <f>AQ12</f>
        <v>42069</v>
      </c>
      <c r="P12" s="1295"/>
      <c r="Q12" s="1295"/>
      <c r="R12" s="1296"/>
      <c r="S12" s="1298">
        <f t="shared" si="0"/>
        <v>-7.10989423480315</v>
      </c>
      <c r="T12" s="1298"/>
      <c r="U12" s="1292">
        <f>AW12</f>
        <v>31</v>
      </c>
      <c r="V12" s="1293"/>
      <c r="W12" s="1294">
        <f>VLOOKUP(F12,$BA$6:$BC$41,3,FALSE)</f>
        <v>17567</v>
      </c>
      <c r="X12" s="1295"/>
      <c r="Y12" s="1295"/>
      <c r="Z12" s="1296"/>
      <c r="AA12" s="1297">
        <f>VLOOKUP(F12,$BF$7:$BH$41,3,FALSE)</f>
        <v>17210</v>
      </c>
      <c r="AB12" s="1295"/>
      <c r="AC12" s="1295"/>
      <c r="AD12" s="1296"/>
      <c r="AE12" s="1298">
        <f t="shared" si="1"/>
        <v>-2.0322195024762237</v>
      </c>
      <c r="AF12" s="1298"/>
      <c r="AG12" s="1292">
        <f t="shared" si="2"/>
        <v>36</v>
      </c>
      <c r="AH12" s="1293"/>
      <c r="AK12" s="1333" t="s">
        <v>70</v>
      </c>
      <c r="AL12" s="1334"/>
      <c r="AM12" s="1335"/>
      <c r="AN12" s="1297">
        <v>45289</v>
      </c>
      <c r="AO12" s="1295"/>
      <c r="AP12" s="1296"/>
      <c r="AQ12" s="1297">
        <v>42069</v>
      </c>
      <c r="AR12" s="1295"/>
      <c r="AS12" s="1296"/>
      <c r="AT12" s="1336">
        <f>AQ12/AN12*100-100</f>
        <v>-7.10989423480315</v>
      </c>
      <c r="AU12" s="1337"/>
      <c r="AV12" s="1338"/>
      <c r="AW12" s="1339">
        <f t="shared" si="3"/>
        <v>31</v>
      </c>
      <c r="AX12" s="1340"/>
      <c r="BA12" s="375" t="s">
        <v>59</v>
      </c>
      <c r="BB12" s="375">
        <v>406586</v>
      </c>
      <c r="BC12" s="375">
        <v>165746</v>
      </c>
      <c r="BF12" s="375" t="s">
        <v>59</v>
      </c>
      <c r="BG12" s="375">
        <v>388078</v>
      </c>
      <c r="BH12" s="375">
        <v>165473</v>
      </c>
    </row>
    <row r="13" spans="2:68" s="352" customFormat="1" ht="15.75" customHeight="1">
      <c r="C13" s="1039"/>
      <c r="D13" s="1039"/>
      <c r="E13" s="1381"/>
      <c r="F13" s="1360" t="s">
        <v>71</v>
      </c>
      <c r="G13" s="1354"/>
      <c r="H13" s="1354"/>
      <c r="I13" s="1354"/>
      <c r="J13" s="1361"/>
      <c r="K13" s="1312">
        <f>AN13</f>
        <v>32096</v>
      </c>
      <c r="L13" s="1313"/>
      <c r="M13" s="1313"/>
      <c r="N13" s="1314"/>
      <c r="O13" s="1315">
        <f>AQ13</f>
        <v>31665</v>
      </c>
      <c r="P13" s="1313"/>
      <c r="Q13" s="1313"/>
      <c r="R13" s="1314"/>
      <c r="S13" s="1316">
        <f t="shared" si="0"/>
        <v>-1.3428464606181478</v>
      </c>
      <c r="T13" s="1316"/>
      <c r="U13" s="1317">
        <f>AW13</f>
        <v>20</v>
      </c>
      <c r="V13" s="1318"/>
      <c r="W13" s="1312">
        <f>VLOOKUP(F13,$BA$6:$BC$41,3,FALSE)</f>
        <v>12580</v>
      </c>
      <c r="X13" s="1313"/>
      <c r="Y13" s="1313"/>
      <c r="Z13" s="1314"/>
      <c r="AA13" s="1315">
        <f>VLOOKUP(F13,$BF$7:$BH$41,3,FALSE)</f>
        <v>12932</v>
      </c>
      <c r="AB13" s="1313"/>
      <c r="AC13" s="1313"/>
      <c r="AD13" s="1314"/>
      <c r="AE13" s="1316">
        <f t="shared" si="1"/>
        <v>2.7980922098569181</v>
      </c>
      <c r="AF13" s="1316"/>
      <c r="AG13" s="1317">
        <f t="shared" si="2"/>
        <v>27</v>
      </c>
      <c r="AH13" s="1318"/>
      <c r="AK13" s="1352" t="s">
        <v>71</v>
      </c>
      <c r="AL13" s="1353"/>
      <c r="AM13" s="1354"/>
      <c r="AN13" s="1315">
        <v>32096</v>
      </c>
      <c r="AO13" s="1313"/>
      <c r="AP13" s="1314"/>
      <c r="AQ13" s="1315">
        <v>31665</v>
      </c>
      <c r="AR13" s="1313"/>
      <c r="AS13" s="1314"/>
      <c r="AT13" s="1349">
        <f>AQ13/AN13*100-100</f>
        <v>-1.3428464606181478</v>
      </c>
      <c r="AU13" s="1350"/>
      <c r="AV13" s="1351"/>
      <c r="AW13" s="1331">
        <f t="shared" si="3"/>
        <v>20</v>
      </c>
      <c r="AX13" s="1332"/>
      <c r="BA13" s="375" t="s">
        <v>88</v>
      </c>
      <c r="BB13" s="375">
        <v>258227</v>
      </c>
      <c r="BC13" s="375">
        <v>107397</v>
      </c>
      <c r="BF13" s="375" t="s">
        <v>88</v>
      </c>
      <c r="BG13" s="375">
        <v>258422</v>
      </c>
      <c r="BH13" s="375">
        <v>112191</v>
      </c>
    </row>
    <row r="14" spans="2:68" s="352" customFormat="1" ht="15.75" customHeight="1">
      <c r="C14" s="1382"/>
      <c r="D14" s="1382"/>
      <c r="E14" s="1383"/>
      <c r="F14" s="1369" t="s">
        <v>64</v>
      </c>
      <c r="G14" s="1370"/>
      <c r="H14" s="1370"/>
      <c r="I14" s="1370"/>
      <c r="J14" s="1371"/>
      <c r="K14" s="1372">
        <f>SUM(K9:N13)</f>
        <v>714415</v>
      </c>
      <c r="L14" s="1306"/>
      <c r="M14" s="1307"/>
      <c r="N14" s="1307"/>
      <c r="O14" s="1306">
        <f>SUM(O9:R13)</f>
        <v>691582</v>
      </c>
      <c r="P14" s="1306"/>
      <c r="Q14" s="1307"/>
      <c r="R14" s="1307"/>
      <c r="S14" s="1308">
        <f t="shared" si="0"/>
        <v>-3.1960415164855078</v>
      </c>
      <c r="T14" s="1309"/>
      <c r="U14" s="1310"/>
      <c r="V14" s="1311"/>
      <c r="W14" s="1372">
        <f>SUM(W9:Z13)</f>
        <v>293031</v>
      </c>
      <c r="X14" s="1306"/>
      <c r="Y14" s="1307"/>
      <c r="Z14" s="1307"/>
      <c r="AA14" s="1306">
        <f>SUM(AA9:AD13)</f>
        <v>296206</v>
      </c>
      <c r="AB14" s="1306"/>
      <c r="AC14" s="1307"/>
      <c r="AD14" s="1307"/>
      <c r="AE14" s="1308">
        <f>AA14/W14*100-100</f>
        <v>1.0835031105924031</v>
      </c>
      <c r="AF14" s="1309"/>
      <c r="AG14" s="1310"/>
      <c r="AH14" s="1311"/>
      <c r="BA14" s="375" t="s">
        <v>65</v>
      </c>
      <c r="BB14" s="375">
        <v>173019</v>
      </c>
      <c r="BC14" s="375">
        <v>73035</v>
      </c>
      <c r="BF14" s="375" t="s">
        <v>65</v>
      </c>
      <c r="BG14" s="375">
        <v>172710</v>
      </c>
      <c r="BH14" s="375">
        <v>75722</v>
      </c>
    </row>
    <row r="15" spans="2:68" s="352" customFormat="1" ht="15.75" customHeight="1">
      <c r="C15" s="1379" t="s">
        <v>310</v>
      </c>
      <c r="D15" s="1379"/>
      <c r="E15" s="1380"/>
      <c r="F15" s="1384" t="s">
        <v>73</v>
      </c>
      <c r="G15" s="1343"/>
      <c r="H15" s="1343"/>
      <c r="I15" s="1343"/>
      <c r="J15" s="1385"/>
      <c r="K15" s="1324">
        <f t="shared" ref="K15:K22" si="4">AN15</f>
        <v>720779</v>
      </c>
      <c r="L15" s="1325"/>
      <c r="M15" s="1325"/>
      <c r="N15" s="1326"/>
      <c r="O15" s="1327">
        <f t="shared" ref="O15:O22" si="5">AQ15</f>
        <v>725493</v>
      </c>
      <c r="P15" s="1325"/>
      <c r="Q15" s="1325"/>
      <c r="R15" s="1326"/>
      <c r="S15" s="1328">
        <f t="shared" si="0"/>
        <v>0.6540146147432182</v>
      </c>
      <c r="T15" s="1328"/>
      <c r="U15" s="1329">
        <f t="shared" ref="U15:U22" si="6">AW15</f>
        <v>10</v>
      </c>
      <c r="V15" s="1330"/>
      <c r="W15" s="1324">
        <f t="shared" ref="W15:W22" si="7">VLOOKUP(F15,$BA$6:$BC$41,3,FALSE)</f>
        <v>311187</v>
      </c>
      <c r="X15" s="1325"/>
      <c r="Y15" s="1325"/>
      <c r="Z15" s="1326"/>
      <c r="AA15" s="1327">
        <f t="shared" ref="AA15:AA22" si="8">VLOOKUP(F15,$BF$7:$BH$41,3,FALSE)</f>
        <v>332770</v>
      </c>
      <c r="AB15" s="1325"/>
      <c r="AC15" s="1325"/>
      <c r="AD15" s="1326"/>
      <c r="AE15" s="1298">
        <f>AA15/W15*100-100</f>
        <v>6.9357010414959461</v>
      </c>
      <c r="AF15" s="1298"/>
      <c r="AG15" s="1329">
        <f>RANK(AE15,$AE$6:$AF$42,0)</f>
        <v>10</v>
      </c>
      <c r="AH15" s="1330"/>
      <c r="AK15" s="1341" t="s">
        <v>73</v>
      </c>
      <c r="AL15" s="1342"/>
      <c r="AM15" s="1343"/>
      <c r="AN15" s="1327">
        <v>720779</v>
      </c>
      <c r="AO15" s="1325"/>
      <c r="AP15" s="1326"/>
      <c r="AQ15" s="1327">
        <v>725493</v>
      </c>
      <c r="AR15" s="1325"/>
      <c r="AS15" s="1326"/>
      <c r="AT15" s="1344">
        <f t="shared" ref="AT15:AT22" si="9">AQ15/AN15*100-100</f>
        <v>0.6540146147432182</v>
      </c>
      <c r="AU15" s="1345"/>
      <c r="AV15" s="1346"/>
      <c r="AW15" s="1347">
        <f t="shared" si="3"/>
        <v>10</v>
      </c>
      <c r="AX15" s="1348"/>
      <c r="BA15" s="375" t="s">
        <v>90</v>
      </c>
      <c r="BB15" s="375">
        <v>423894</v>
      </c>
      <c r="BC15" s="375">
        <v>180170</v>
      </c>
      <c r="BF15" s="375" t="s">
        <v>90</v>
      </c>
      <c r="BG15" s="375">
        <v>436905</v>
      </c>
      <c r="BH15" s="375">
        <v>193204</v>
      </c>
    </row>
    <row r="16" spans="2:68" s="352" customFormat="1" ht="15.75" customHeight="1">
      <c r="C16" s="1039"/>
      <c r="D16" s="1039"/>
      <c r="E16" s="1381"/>
      <c r="F16" s="1358" t="s">
        <v>75</v>
      </c>
      <c r="G16" s="1335"/>
      <c r="H16" s="1335"/>
      <c r="I16" s="1335"/>
      <c r="J16" s="1359"/>
      <c r="K16" s="1294">
        <f t="shared" si="4"/>
        <v>225714</v>
      </c>
      <c r="L16" s="1295"/>
      <c r="M16" s="1295"/>
      <c r="N16" s="1296"/>
      <c r="O16" s="1297">
        <f t="shared" si="5"/>
        <v>223705</v>
      </c>
      <c r="P16" s="1295"/>
      <c r="Q16" s="1295"/>
      <c r="R16" s="1296"/>
      <c r="S16" s="1298">
        <f t="shared" si="0"/>
        <v>-0.89006441780306034</v>
      </c>
      <c r="T16" s="1298"/>
      <c r="U16" s="1292">
        <f t="shared" si="6"/>
        <v>18</v>
      </c>
      <c r="V16" s="1293"/>
      <c r="W16" s="1294">
        <f t="shared" si="7"/>
        <v>95824</v>
      </c>
      <c r="X16" s="1295"/>
      <c r="Y16" s="1295"/>
      <c r="Z16" s="1296"/>
      <c r="AA16" s="1297">
        <f t="shared" si="8"/>
        <v>100360</v>
      </c>
      <c r="AB16" s="1295"/>
      <c r="AC16" s="1295"/>
      <c r="AD16" s="1296"/>
      <c r="AE16" s="1298">
        <f t="shared" si="1"/>
        <v>4.7336784104190883</v>
      </c>
      <c r="AF16" s="1298"/>
      <c r="AG16" s="1292">
        <f t="shared" si="2"/>
        <v>16</v>
      </c>
      <c r="AH16" s="1293"/>
      <c r="AK16" s="1333" t="s">
        <v>75</v>
      </c>
      <c r="AL16" s="1334"/>
      <c r="AM16" s="1335"/>
      <c r="AN16" s="1297">
        <v>225714</v>
      </c>
      <c r="AO16" s="1295"/>
      <c r="AP16" s="1296"/>
      <c r="AQ16" s="1297">
        <v>223705</v>
      </c>
      <c r="AR16" s="1295"/>
      <c r="AS16" s="1296"/>
      <c r="AT16" s="1336">
        <f t="shared" si="9"/>
        <v>-0.89006441780306034</v>
      </c>
      <c r="AU16" s="1337"/>
      <c r="AV16" s="1338"/>
      <c r="AW16" s="1339">
        <f t="shared" si="3"/>
        <v>18</v>
      </c>
      <c r="AX16" s="1340"/>
      <c r="BA16" s="375" t="s">
        <v>103</v>
      </c>
      <c r="BB16" s="375">
        <v>194086</v>
      </c>
      <c r="BC16" s="375">
        <v>79120</v>
      </c>
      <c r="BF16" s="375" t="s">
        <v>103</v>
      </c>
      <c r="BG16" s="375">
        <v>188856</v>
      </c>
      <c r="BH16" s="375">
        <v>81864</v>
      </c>
    </row>
    <row r="17" spans="3:66" s="352" customFormat="1" ht="15.75" customHeight="1">
      <c r="C17" s="1039"/>
      <c r="D17" s="1039"/>
      <c r="E17" s="1381"/>
      <c r="F17" s="1358" t="s">
        <v>77</v>
      </c>
      <c r="G17" s="1335"/>
      <c r="H17" s="1335"/>
      <c r="I17" s="1335"/>
      <c r="J17" s="1359"/>
      <c r="K17" s="1294">
        <f t="shared" si="4"/>
        <v>232922</v>
      </c>
      <c r="L17" s="1295"/>
      <c r="M17" s="1295"/>
      <c r="N17" s="1296"/>
      <c r="O17" s="1297">
        <f t="shared" si="5"/>
        <v>239169</v>
      </c>
      <c r="P17" s="1295"/>
      <c r="Q17" s="1295"/>
      <c r="R17" s="1296"/>
      <c r="S17" s="1298">
        <f t="shared" si="0"/>
        <v>2.6820137213316144</v>
      </c>
      <c r="T17" s="1298"/>
      <c r="U17" s="1292">
        <f t="shared" si="6"/>
        <v>6</v>
      </c>
      <c r="V17" s="1293"/>
      <c r="W17" s="1294">
        <f t="shared" si="7"/>
        <v>102020</v>
      </c>
      <c r="X17" s="1295"/>
      <c r="Y17" s="1295"/>
      <c r="Z17" s="1296"/>
      <c r="AA17" s="1297">
        <f t="shared" si="8"/>
        <v>110519</v>
      </c>
      <c r="AB17" s="1295"/>
      <c r="AC17" s="1295"/>
      <c r="AD17" s="1296"/>
      <c r="AE17" s="1298">
        <f t="shared" si="1"/>
        <v>8.3307194667712139</v>
      </c>
      <c r="AF17" s="1298"/>
      <c r="AG17" s="1292">
        <f t="shared" si="2"/>
        <v>3</v>
      </c>
      <c r="AH17" s="1293"/>
      <c r="AK17" s="1333" t="s">
        <v>77</v>
      </c>
      <c r="AL17" s="1334"/>
      <c r="AM17" s="1335"/>
      <c r="AN17" s="1297">
        <v>232922</v>
      </c>
      <c r="AO17" s="1295"/>
      <c r="AP17" s="1296"/>
      <c r="AQ17" s="1297">
        <v>239169</v>
      </c>
      <c r="AR17" s="1295"/>
      <c r="AS17" s="1296"/>
      <c r="AT17" s="1336">
        <f t="shared" si="9"/>
        <v>2.6820137213316144</v>
      </c>
      <c r="AU17" s="1337"/>
      <c r="AV17" s="1338"/>
      <c r="AW17" s="1339">
        <f t="shared" si="3"/>
        <v>6</v>
      </c>
      <c r="AX17" s="1340"/>
      <c r="BA17" s="375" t="s">
        <v>92</v>
      </c>
      <c r="BB17" s="375">
        <v>239348</v>
      </c>
      <c r="BC17" s="375">
        <v>97951</v>
      </c>
      <c r="BF17" s="375" t="s">
        <v>92</v>
      </c>
      <c r="BG17" s="375">
        <v>242389</v>
      </c>
      <c r="BH17" s="375">
        <v>102532</v>
      </c>
    </row>
    <row r="18" spans="3:66" s="352" customFormat="1" ht="15.75" customHeight="1">
      <c r="C18" s="1039"/>
      <c r="D18" s="1039"/>
      <c r="E18" s="1381"/>
      <c r="F18" s="1358" t="s">
        <v>79</v>
      </c>
      <c r="G18" s="1335"/>
      <c r="H18" s="1335"/>
      <c r="I18" s="1335"/>
      <c r="J18" s="1359"/>
      <c r="K18" s="1294">
        <f t="shared" si="4"/>
        <v>130190</v>
      </c>
      <c r="L18" s="1295"/>
      <c r="M18" s="1295"/>
      <c r="N18" s="1296"/>
      <c r="O18" s="1297">
        <f t="shared" si="5"/>
        <v>136516</v>
      </c>
      <c r="P18" s="1295"/>
      <c r="Q18" s="1295"/>
      <c r="R18" s="1296"/>
      <c r="S18" s="1298">
        <f t="shared" si="0"/>
        <v>4.8590521545433631</v>
      </c>
      <c r="T18" s="1298"/>
      <c r="U18" s="1292">
        <f t="shared" si="6"/>
        <v>2</v>
      </c>
      <c r="V18" s="1293"/>
      <c r="W18" s="1294">
        <f t="shared" si="7"/>
        <v>53416</v>
      </c>
      <c r="X18" s="1295"/>
      <c r="Y18" s="1295"/>
      <c r="Z18" s="1296"/>
      <c r="AA18" s="1297">
        <f t="shared" si="8"/>
        <v>58339</v>
      </c>
      <c r="AB18" s="1295"/>
      <c r="AC18" s="1295"/>
      <c r="AD18" s="1296"/>
      <c r="AE18" s="1298">
        <f t="shared" si="1"/>
        <v>9.2163396735060559</v>
      </c>
      <c r="AF18" s="1298"/>
      <c r="AG18" s="1292">
        <f t="shared" si="2"/>
        <v>2</v>
      </c>
      <c r="AH18" s="1293"/>
      <c r="AK18" s="1333" t="s">
        <v>79</v>
      </c>
      <c r="AL18" s="1334"/>
      <c r="AM18" s="1335"/>
      <c r="AN18" s="1297">
        <v>130190</v>
      </c>
      <c r="AO18" s="1295"/>
      <c r="AP18" s="1296"/>
      <c r="AQ18" s="1297">
        <v>136516</v>
      </c>
      <c r="AR18" s="1295"/>
      <c r="AS18" s="1296"/>
      <c r="AT18" s="1336">
        <f t="shared" si="9"/>
        <v>4.8590521545433631</v>
      </c>
      <c r="AU18" s="1337"/>
      <c r="AV18" s="1338"/>
      <c r="AW18" s="1339">
        <f t="shared" si="3"/>
        <v>2</v>
      </c>
      <c r="AX18" s="1340"/>
      <c r="BA18" s="375" t="s">
        <v>67</v>
      </c>
      <c r="BB18" s="375">
        <v>57425</v>
      </c>
      <c r="BC18" s="375">
        <v>24103</v>
      </c>
      <c r="BF18" s="375" t="s">
        <v>67</v>
      </c>
      <c r="BG18" s="375">
        <v>57060</v>
      </c>
      <c r="BH18" s="375">
        <v>24869</v>
      </c>
    </row>
    <row r="19" spans="3:66" s="352" customFormat="1" ht="15.75" customHeight="1">
      <c r="C19" s="1039"/>
      <c r="D19" s="1039"/>
      <c r="E19" s="1381"/>
      <c r="F19" s="1358" t="s">
        <v>81</v>
      </c>
      <c r="G19" s="1335"/>
      <c r="H19" s="1335"/>
      <c r="I19" s="1335"/>
      <c r="J19" s="1359"/>
      <c r="K19" s="1355">
        <f t="shared" si="4"/>
        <v>128737</v>
      </c>
      <c r="L19" s="1356"/>
      <c r="M19" s="1356"/>
      <c r="N19" s="1357"/>
      <c r="O19" s="1297">
        <f t="shared" si="5"/>
        <v>132325</v>
      </c>
      <c r="P19" s="1295"/>
      <c r="Q19" s="1295"/>
      <c r="R19" s="1296"/>
      <c r="S19" s="1298">
        <f t="shared" si="0"/>
        <v>2.7870775301583848</v>
      </c>
      <c r="T19" s="1298"/>
      <c r="U19" s="1292">
        <f t="shared" si="6"/>
        <v>5</v>
      </c>
      <c r="V19" s="1293"/>
      <c r="W19" s="1355">
        <f t="shared" si="7"/>
        <v>55910</v>
      </c>
      <c r="X19" s="1356"/>
      <c r="Y19" s="1356"/>
      <c r="Z19" s="1357"/>
      <c r="AA19" s="1297">
        <f t="shared" si="8"/>
        <v>60257</v>
      </c>
      <c r="AB19" s="1295"/>
      <c r="AC19" s="1295"/>
      <c r="AD19" s="1296"/>
      <c r="AE19" s="1298">
        <f t="shared" si="1"/>
        <v>7.774995528527981</v>
      </c>
      <c r="AF19" s="1298"/>
      <c r="AG19" s="1292">
        <f t="shared" si="2"/>
        <v>6</v>
      </c>
      <c r="AH19" s="1293"/>
      <c r="AK19" s="1333" t="s">
        <v>81</v>
      </c>
      <c r="AL19" s="1334"/>
      <c r="AM19" s="1335"/>
      <c r="AN19" s="1386">
        <v>128737</v>
      </c>
      <c r="AO19" s="1356"/>
      <c r="AP19" s="1357"/>
      <c r="AQ19" s="1297">
        <v>132325</v>
      </c>
      <c r="AR19" s="1295"/>
      <c r="AS19" s="1296"/>
      <c r="AT19" s="1336">
        <f t="shared" si="9"/>
        <v>2.7870775301583848</v>
      </c>
      <c r="AU19" s="1337"/>
      <c r="AV19" s="1338"/>
      <c r="AW19" s="1339">
        <f t="shared" si="3"/>
        <v>5</v>
      </c>
      <c r="AX19" s="1340"/>
      <c r="BA19" s="375" t="s">
        <v>69</v>
      </c>
      <c r="BB19" s="375">
        <v>45289</v>
      </c>
      <c r="BC19" s="375">
        <v>17567</v>
      </c>
      <c r="BF19" s="375" t="s">
        <v>69</v>
      </c>
      <c r="BG19" s="375">
        <v>42069</v>
      </c>
      <c r="BH19" s="375">
        <v>17210</v>
      </c>
    </row>
    <row r="20" spans="3:66" s="352" customFormat="1" ht="15.75" customHeight="1">
      <c r="C20" s="1039"/>
      <c r="D20" s="1039"/>
      <c r="E20" s="1381"/>
      <c r="F20" s="1358" t="s">
        <v>83</v>
      </c>
      <c r="G20" s="1335"/>
      <c r="H20" s="1335"/>
      <c r="I20" s="1335"/>
      <c r="J20" s="1359"/>
      <c r="K20" s="1294">
        <f t="shared" si="4"/>
        <v>84460</v>
      </c>
      <c r="L20" s="1295"/>
      <c r="M20" s="1295"/>
      <c r="N20" s="1296"/>
      <c r="O20" s="1297">
        <f t="shared" si="5"/>
        <v>83913</v>
      </c>
      <c r="P20" s="1295"/>
      <c r="Q20" s="1295"/>
      <c r="R20" s="1296"/>
      <c r="S20" s="1298">
        <f t="shared" si="0"/>
        <v>-0.64764385507932332</v>
      </c>
      <c r="T20" s="1298"/>
      <c r="U20" s="1292">
        <f t="shared" si="6"/>
        <v>17</v>
      </c>
      <c r="V20" s="1293"/>
      <c r="W20" s="1294">
        <f t="shared" si="7"/>
        <v>33356</v>
      </c>
      <c r="X20" s="1295"/>
      <c r="Y20" s="1295"/>
      <c r="Z20" s="1296"/>
      <c r="AA20" s="1297">
        <f t="shared" si="8"/>
        <v>34879</v>
      </c>
      <c r="AB20" s="1295"/>
      <c r="AC20" s="1295"/>
      <c r="AD20" s="1296"/>
      <c r="AE20" s="1298">
        <f t="shared" si="1"/>
        <v>4.5658951912699308</v>
      </c>
      <c r="AF20" s="1298"/>
      <c r="AG20" s="1292">
        <f t="shared" si="2"/>
        <v>18</v>
      </c>
      <c r="AH20" s="1293"/>
      <c r="AK20" s="1333" t="s">
        <v>83</v>
      </c>
      <c r="AL20" s="1334"/>
      <c r="AM20" s="1335"/>
      <c r="AN20" s="1297">
        <v>84460</v>
      </c>
      <c r="AO20" s="1295"/>
      <c r="AP20" s="1296"/>
      <c r="AQ20" s="1297">
        <v>83913</v>
      </c>
      <c r="AR20" s="1295"/>
      <c r="AS20" s="1296"/>
      <c r="AT20" s="1336">
        <f t="shared" si="9"/>
        <v>-0.64764385507932332</v>
      </c>
      <c r="AU20" s="1337"/>
      <c r="AV20" s="1338"/>
      <c r="AW20" s="1339">
        <f t="shared" si="3"/>
        <v>17</v>
      </c>
      <c r="AX20" s="1340"/>
      <c r="BA20" s="375" t="s">
        <v>94</v>
      </c>
      <c r="BB20" s="375">
        <v>167378</v>
      </c>
      <c r="BC20" s="375">
        <v>69778</v>
      </c>
      <c r="BF20" s="375" t="s">
        <v>94</v>
      </c>
      <c r="BG20" s="375">
        <v>162439</v>
      </c>
      <c r="BH20" s="375">
        <v>70478</v>
      </c>
    </row>
    <row r="21" spans="3:66" s="352" customFormat="1" ht="15.75" customHeight="1">
      <c r="C21" s="1039"/>
      <c r="D21" s="1039"/>
      <c r="E21" s="1381"/>
      <c r="F21" s="1358" t="s">
        <v>85</v>
      </c>
      <c r="G21" s="1335"/>
      <c r="H21" s="1335"/>
      <c r="I21" s="1335"/>
      <c r="J21" s="1359"/>
      <c r="K21" s="1294">
        <f t="shared" si="4"/>
        <v>40343</v>
      </c>
      <c r="L21" s="1295"/>
      <c r="M21" s="1295"/>
      <c r="N21" s="1296"/>
      <c r="O21" s="1297">
        <f t="shared" si="5"/>
        <v>39869</v>
      </c>
      <c r="P21" s="1295"/>
      <c r="Q21" s="1295"/>
      <c r="R21" s="1296"/>
      <c r="S21" s="1298">
        <f t="shared" si="0"/>
        <v>-1.1749250179708923</v>
      </c>
      <c r="T21" s="1298"/>
      <c r="U21" s="1292">
        <f t="shared" si="6"/>
        <v>19</v>
      </c>
      <c r="V21" s="1293"/>
      <c r="W21" s="1294">
        <f t="shared" si="7"/>
        <v>16067</v>
      </c>
      <c r="X21" s="1295"/>
      <c r="Y21" s="1295"/>
      <c r="Z21" s="1296"/>
      <c r="AA21" s="1297">
        <f t="shared" si="8"/>
        <v>17099</v>
      </c>
      <c r="AB21" s="1295"/>
      <c r="AC21" s="1295"/>
      <c r="AD21" s="1296"/>
      <c r="AE21" s="1298">
        <f t="shared" si="1"/>
        <v>6.4231032551191873</v>
      </c>
      <c r="AF21" s="1298"/>
      <c r="AG21" s="1292">
        <f t="shared" si="2"/>
        <v>12</v>
      </c>
      <c r="AH21" s="1293"/>
      <c r="AK21" s="1333" t="s">
        <v>85</v>
      </c>
      <c r="AL21" s="1334"/>
      <c r="AM21" s="1335"/>
      <c r="AN21" s="1297">
        <v>40343</v>
      </c>
      <c r="AO21" s="1295"/>
      <c r="AP21" s="1296"/>
      <c r="AQ21" s="1297">
        <v>39869</v>
      </c>
      <c r="AR21" s="1295"/>
      <c r="AS21" s="1296"/>
      <c r="AT21" s="1336">
        <f t="shared" si="9"/>
        <v>-1.1749250179708923</v>
      </c>
      <c r="AU21" s="1337"/>
      <c r="AV21" s="1338"/>
      <c r="AW21" s="1339">
        <f t="shared" si="3"/>
        <v>19</v>
      </c>
      <c r="AX21" s="1340"/>
      <c r="BA21" s="375" t="s">
        <v>74</v>
      </c>
      <c r="BB21" s="375">
        <v>225714</v>
      </c>
      <c r="BC21" s="375">
        <v>95824</v>
      </c>
      <c r="BF21" s="375" t="s">
        <v>74</v>
      </c>
      <c r="BG21" s="375">
        <v>223705</v>
      </c>
      <c r="BH21" s="375">
        <v>100360</v>
      </c>
    </row>
    <row r="22" spans="3:66" s="352" customFormat="1" ht="15.75" customHeight="1">
      <c r="C22" s="1039"/>
      <c r="D22" s="1039"/>
      <c r="E22" s="1381"/>
      <c r="F22" s="1360" t="s">
        <v>87</v>
      </c>
      <c r="G22" s="1354"/>
      <c r="H22" s="1354"/>
      <c r="I22" s="1354"/>
      <c r="J22" s="1361"/>
      <c r="K22" s="1312">
        <f t="shared" si="4"/>
        <v>3214</v>
      </c>
      <c r="L22" s="1313"/>
      <c r="M22" s="1313"/>
      <c r="N22" s="1314"/>
      <c r="O22" s="1315">
        <f t="shared" si="5"/>
        <v>3038</v>
      </c>
      <c r="P22" s="1313"/>
      <c r="Q22" s="1313"/>
      <c r="R22" s="1314"/>
      <c r="S22" s="1316">
        <f t="shared" si="0"/>
        <v>-5.47604231487243</v>
      </c>
      <c r="T22" s="1316"/>
      <c r="U22" s="1317">
        <f t="shared" si="6"/>
        <v>28</v>
      </c>
      <c r="V22" s="1318"/>
      <c r="W22" s="1312">
        <f t="shared" si="7"/>
        <v>1122</v>
      </c>
      <c r="X22" s="1313"/>
      <c r="Y22" s="1313"/>
      <c r="Z22" s="1314"/>
      <c r="AA22" s="1315">
        <f t="shared" si="8"/>
        <v>1127</v>
      </c>
      <c r="AB22" s="1313"/>
      <c r="AC22" s="1313"/>
      <c r="AD22" s="1314"/>
      <c r="AE22" s="1316">
        <f t="shared" si="1"/>
        <v>0.44563279857396765</v>
      </c>
      <c r="AF22" s="1316"/>
      <c r="AG22" s="1317">
        <f t="shared" si="2"/>
        <v>32</v>
      </c>
      <c r="AH22" s="1318"/>
      <c r="AK22" s="1352" t="s">
        <v>87</v>
      </c>
      <c r="AL22" s="1353"/>
      <c r="AM22" s="1354"/>
      <c r="AN22" s="1315">
        <v>3214</v>
      </c>
      <c r="AO22" s="1313"/>
      <c r="AP22" s="1314"/>
      <c r="AQ22" s="1315">
        <v>3038</v>
      </c>
      <c r="AR22" s="1313"/>
      <c r="AS22" s="1314"/>
      <c r="AT22" s="1349">
        <f t="shared" si="9"/>
        <v>-5.47604231487243</v>
      </c>
      <c r="AU22" s="1350"/>
      <c r="AV22" s="1351"/>
      <c r="AW22" s="1331">
        <f t="shared" si="3"/>
        <v>28</v>
      </c>
      <c r="AX22" s="1332"/>
      <c r="BA22" s="375" t="s">
        <v>76</v>
      </c>
      <c r="BB22" s="375">
        <v>232922</v>
      </c>
      <c r="BC22" s="375">
        <v>102020</v>
      </c>
      <c r="BF22" s="375" t="s">
        <v>76</v>
      </c>
      <c r="BG22" s="375">
        <v>239169</v>
      </c>
      <c r="BH22" s="375">
        <v>110519</v>
      </c>
    </row>
    <row r="23" spans="3:66" s="352" customFormat="1" ht="15.75" customHeight="1">
      <c r="C23" s="1382"/>
      <c r="D23" s="1382"/>
      <c r="E23" s="1383"/>
      <c r="F23" s="1369" t="s">
        <v>64</v>
      </c>
      <c r="G23" s="1370"/>
      <c r="H23" s="1370"/>
      <c r="I23" s="1370"/>
      <c r="J23" s="1371"/>
      <c r="K23" s="1372">
        <f>SUM(K15:N22)</f>
        <v>1566359</v>
      </c>
      <c r="L23" s="1306"/>
      <c r="M23" s="1307"/>
      <c r="N23" s="1307"/>
      <c r="O23" s="1306">
        <f>SUM(O15:R22)</f>
        <v>1584028</v>
      </c>
      <c r="P23" s="1306"/>
      <c r="Q23" s="1307"/>
      <c r="R23" s="1307"/>
      <c r="S23" s="1308">
        <f t="shared" si="0"/>
        <v>1.1280300365369698</v>
      </c>
      <c r="T23" s="1309"/>
      <c r="U23" s="1310"/>
      <c r="V23" s="1311"/>
      <c r="W23" s="1372">
        <f>SUM(W15:Z22)</f>
        <v>668902</v>
      </c>
      <c r="X23" s="1306"/>
      <c r="Y23" s="1307"/>
      <c r="Z23" s="1307"/>
      <c r="AA23" s="1306">
        <f>SUM(AA15:AD22)</f>
        <v>715350</v>
      </c>
      <c r="AB23" s="1306"/>
      <c r="AC23" s="1307"/>
      <c r="AD23" s="1307"/>
      <c r="AE23" s="1308">
        <f>AA23/W23*100-100</f>
        <v>6.9439170461442785</v>
      </c>
      <c r="AF23" s="1309"/>
      <c r="AG23" s="1310"/>
      <c r="AH23" s="1311"/>
      <c r="BA23" s="375" t="s">
        <v>96</v>
      </c>
      <c r="BB23" s="375">
        <v>101514</v>
      </c>
      <c r="BC23" s="375">
        <v>43088</v>
      </c>
      <c r="BF23" s="375" t="s">
        <v>96</v>
      </c>
      <c r="BG23" s="375">
        <v>101780</v>
      </c>
      <c r="BH23" s="375">
        <v>45361</v>
      </c>
    </row>
    <row r="24" spans="3:66" s="352" customFormat="1" ht="15.75" customHeight="1">
      <c r="C24" s="1379" t="s">
        <v>311</v>
      </c>
      <c r="D24" s="1379"/>
      <c r="E24" s="1380"/>
      <c r="F24" s="1384" t="s">
        <v>89</v>
      </c>
      <c r="G24" s="1343"/>
      <c r="H24" s="1343"/>
      <c r="I24" s="1343"/>
      <c r="J24" s="1385"/>
      <c r="K24" s="1324">
        <f t="shared" ref="K24:K31" si="10">AN24</f>
        <v>258227</v>
      </c>
      <c r="L24" s="1325"/>
      <c r="M24" s="1325"/>
      <c r="N24" s="1326"/>
      <c r="O24" s="1327">
        <f t="shared" ref="O24:O31" si="11">AQ24</f>
        <v>258422</v>
      </c>
      <c r="P24" s="1325"/>
      <c r="Q24" s="1325"/>
      <c r="R24" s="1326"/>
      <c r="S24" s="1328">
        <f t="shared" si="0"/>
        <v>7.5514953897155124E-2</v>
      </c>
      <c r="T24" s="1328"/>
      <c r="U24" s="1329">
        <f t="shared" ref="U24:U31" si="12">AW24</f>
        <v>14</v>
      </c>
      <c r="V24" s="1330"/>
      <c r="W24" s="1324">
        <f t="shared" ref="W24:W31" si="13">VLOOKUP(F24,$BA$6:$BC$41,3,FALSE)</f>
        <v>107397</v>
      </c>
      <c r="X24" s="1325"/>
      <c r="Y24" s="1325"/>
      <c r="Z24" s="1326"/>
      <c r="AA24" s="1327">
        <f t="shared" ref="AA24:AA31" si="14">VLOOKUP(F24,$BF$7:$BH$41,3,FALSE)</f>
        <v>112191</v>
      </c>
      <c r="AB24" s="1325"/>
      <c r="AC24" s="1325"/>
      <c r="AD24" s="1326"/>
      <c r="AE24" s="1328">
        <f t="shared" si="1"/>
        <v>4.4638118383195007</v>
      </c>
      <c r="AF24" s="1328"/>
      <c r="AG24" s="1329">
        <f t="shared" si="2"/>
        <v>20</v>
      </c>
      <c r="AH24" s="1330"/>
      <c r="AK24" s="1341" t="s">
        <v>89</v>
      </c>
      <c r="AL24" s="1342"/>
      <c r="AM24" s="1343"/>
      <c r="AN24" s="1327">
        <v>258227</v>
      </c>
      <c r="AO24" s="1325"/>
      <c r="AP24" s="1326"/>
      <c r="AQ24" s="1327">
        <v>258422</v>
      </c>
      <c r="AR24" s="1325"/>
      <c r="AS24" s="1326"/>
      <c r="AT24" s="1344">
        <f t="shared" ref="AT24:AT31" si="15">AQ24/AN24*100-100</f>
        <v>7.5514953897155124E-2</v>
      </c>
      <c r="AU24" s="1345"/>
      <c r="AV24" s="1346"/>
      <c r="AW24" s="1347">
        <f t="shared" si="3"/>
        <v>14</v>
      </c>
      <c r="AX24" s="1348"/>
      <c r="BA24" s="375" t="s">
        <v>78</v>
      </c>
      <c r="BB24" s="375">
        <v>130190</v>
      </c>
      <c r="BC24" s="375">
        <v>53416</v>
      </c>
      <c r="BF24" s="375" t="s">
        <v>78</v>
      </c>
      <c r="BG24" s="375">
        <v>136516</v>
      </c>
      <c r="BH24" s="375">
        <v>58339</v>
      </c>
    </row>
    <row r="25" spans="3:66" s="352" customFormat="1" ht="15.75" customHeight="1">
      <c r="C25" s="1039"/>
      <c r="D25" s="1039"/>
      <c r="E25" s="1381"/>
      <c r="F25" s="1358" t="s">
        <v>91</v>
      </c>
      <c r="G25" s="1335"/>
      <c r="H25" s="1335"/>
      <c r="I25" s="1335"/>
      <c r="J25" s="1359"/>
      <c r="K25" s="1294">
        <f t="shared" si="10"/>
        <v>423894</v>
      </c>
      <c r="L25" s="1295"/>
      <c r="M25" s="1295"/>
      <c r="N25" s="1296"/>
      <c r="O25" s="1297">
        <f t="shared" si="11"/>
        <v>436905</v>
      </c>
      <c r="P25" s="1295"/>
      <c r="Q25" s="1295"/>
      <c r="R25" s="1296"/>
      <c r="S25" s="1298">
        <f t="shared" si="0"/>
        <v>3.0693994253280295</v>
      </c>
      <c r="T25" s="1298"/>
      <c r="U25" s="1292">
        <f t="shared" si="12"/>
        <v>4</v>
      </c>
      <c r="V25" s="1293"/>
      <c r="W25" s="1294">
        <f t="shared" si="13"/>
        <v>180170</v>
      </c>
      <c r="X25" s="1295"/>
      <c r="Y25" s="1295"/>
      <c r="Z25" s="1296"/>
      <c r="AA25" s="1297">
        <f t="shared" si="14"/>
        <v>193204</v>
      </c>
      <c r="AB25" s="1295"/>
      <c r="AC25" s="1295"/>
      <c r="AD25" s="1296"/>
      <c r="AE25" s="1298">
        <f t="shared" si="1"/>
        <v>7.234278736748621</v>
      </c>
      <c r="AF25" s="1298"/>
      <c r="AG25" s="1292">
        <f t="shared" si="2"/>
        <v>7</v>
      </c>
      <c r="AH25" s="1293"/>
      <c r="AK25" s="1333" t="s">
        <v>91</v>
      </c>
      <c r="AL25" s="1334"/>
      <c r="AM25" s="1335"/>
      <c r="AN25" s="1297">
        <v>423894</v>
      </c>
      <c r="AO25" s="1295"/>
      <c r="AP25" s="1296"/>
      <c r="AQ25" s="1297">
        <v>436905</v>
      </c>
      <c r="AR25" s="1295"/>
      <c r="AS25" s="1296"/>
      <c r="AT25" s="1336">
        <f t="shared" si="15"/>
        <v>3.0693994253280295</v>
      </c>
      <c r="AU25" s="1337"/>
      <c r="AV25" s="1338"/>
      <c r="AW25" s="1339">
        <f t="shared" si="3"/>
        <v>4</v>
      </c>
      <c r="AX25" s="1340"/>
      <c r="BA25" s="375" t="s">
        <v>80</v>
      </c>
      <c r="BB25" s="375">
        <v>128737</v>
      </c>
      <c r="BC25" s="375">
        <v>55910</v>
      </c>
      <c r="BF25" s="375" t="s">
        <v>80</v>
      </c>
      <c r="BG25" s="375">
        <v>132325</v>
      </c>
      <c r="BH25" s="375">
        <v>60257</v>
      </c>
    </row>
    <row r="26" spans="3:66" s="352" customFormat="1" ht="15.75" customHeight="1">
      <c r="C26" s="1039"/>
      <c r="D26" s="1039"/>
      <c r="E26" s="1381"/>
      <c r="F26" s="1358" t="s">
        <v>93</v>
      </c>
      <c r="G26" s="1335"/>
      <c r="H26" s="1335"/>
      <c r="I26" s="1335"/>
      <c r="J26" s="1359"/>
      <c r="K26" s="1294">
        <f t="shared" si="10"/>
        <v>239348</v>
      </c>
      <c r="L26" s="1295"/>
      <c r="M26" s="1295"/>
      <c r="N26" s="1296"/>
      <c r="O26" s="1297">
        <f t="shared" si="11"/>
        <v>242389</v>
      </c>
      <c r="P26" s="1295"/>
      <c r="Q26" s="1295"/>
      <c r="R26" s="1296"/>
      <c r="S26" s="1298">
        <f t="shared" si="0"/>
        <v>1.2705349532897685</v>
      </c>
      <c r="T26" s="1298"/>
      <c r="U26" s="1292">
        <f t="shared" si="12"/>
        <v>8</v>
      </c>
      <c r="V26" s="1293"/>
      <c r="W26" s="1294">
        <f t="shared" si="13"/>
        <v>97951</v>
      </c>
      <c r="X26" s="1295"/>
      <c r="Y26" s="1295"/>
      <c r="Z26" s="1296"/>
      <c r="AA26" s="1297">
        <f t="shared" si="14"/>
        <v>102532</v>
      </c>
      <c r="AB26" s="1295"/>
      <c r="AC26" s="1295"/>
      <c r="AD26" s="1296"/>
      <c r="AE26" s="1298">
        <f t="shared" si="1"/>
        <v>4.6768282100233733</v>
      </c>
      <c r="AF26" s="1298"/>
      <c r="AG26" s="1292">
        <f t="shared" si="2"/>
        <v>17</v>
      </c>
      <c r="AH26" s="1293"/>
      <c r="AK26" s="1333" t="s">
        <v>93</v>
      </c>
      <c r="AL26" s="1334"/>
      <c r="AM26" s="1335"/>
      <c r="AN26" s="1297">
        <v>239348</v>
      </c>
      <c r="AO26" s="1295"/>
      <c r="AP26" s="1296"/>
      <c r="AQ26" s="1297">
        <v>242389</v>
      </c>
      <c r="AR26" s="1295"/>
      <c r="AS26" s="1296"/>
      <c r="AT26" s="1336">
        <f t="shared" si="15"/>
        <v>1.2705349532897685</v>
      </c>
      <c r="AU26" s="1337"/>
      <c r="AV26" s="1338"/>
      <c r="AW26" s="1339">
        <f t="shared" si="3"/>
        <v>8</v>
      </c>
      <c r="AX26" s="1340"/>
      <c r="BA26" s="375" t="s">
        <v>105</v>
      </c>
      <c r="BB26" s="375">
        <v>43306</v>
      </c>
      <c r="BC26" s="375">
        <v>16245</v>
      </c>
      <c r="BF26" s="375" t="s">
        <v>105</v>
      </c>
      <c r="BG26" s="375">
        <v>40841</v>
      </c>
      <c r="BH26" s="375">
        <v>16285</v>
      </c>
    </row>
    <row r="27" spans="3:66" ht="15.75" customHeight="1">
      <c r="C27" s="1039"/>
      <c r="D27" s="1039"/>
      <c r="E27" s="1381"/>
      <c r="F27" s="1358" t="s">
        <v>95</v>
      </c>
      <c r="G27" s="1335"/>
      <c r="H27" s="1335"/>
      <c r="I27" s="1335"/>
      <c r="J27" s="1359"/>
      <c r="K27" s="1294">
        <f t="shared" si="10"/>
        <v>167378</v>
      </c>
      <c r="L27" s="1295"/>
      <c r="M27" s="1295"/>
      <c r="N27" s="1296"/>
      <c r="O27" s="1297">
        <f t="shared" si="11"/>
        <v>162439</v>
      </c>
      <c r="P27" s="1295"/>
      <c r="Q27" s="1295"/>
      <c r="R27" s="1296"/>
      <c r="S27" s="1298">
        <f t="shared" si="0"/>
        <v>-2.9508059601620289</v>
      </c>
      <c r="T27" s="1298"/>
      <c r="U27" s="1292">
        <f t="shared" si="12"/>
        <v>23</v>
      </c>
      <c r="V27" s="1293"/>
      <c r="W27" s="1294">
        <f t="shared" si="13"/>
        <v>69778</v>
      </c>
      <c r="X27" s="1295"/>
      <c r="Y27" s="1295"/>
      <c r="Z27" s="1296"/>
      <c r="AA27" s="1297">
        <f t="shared" si="14"/>
        <v>70478</v>
      </c>
      <c r="AB27" s="1295"/>
      <c r="AC27" s="1295"/>
      <c r="AD27" s="1296"/>
      <c r="AE27" s="1298">
        <f t="shared" si="1"/>
        <v>1.003181518530198</v>
      </c>
      <c r="AF27" s="1298"/>
      <c r="AG27" s="1292">
        <f t="shared" si="2"/>
        <v>30</v>
      </c>
      <c r="AH27" s="1293"/>
      <c r="AK27" s="1333" t="s">
        <v>95</v>
      </c>
      <c r="AL27" s="1334"/>
      <c r="AM27" s="1335"/>
      <c r="AN27" s="1297">
        <v>167378</v>
      </c>
      <c r="AO27" s="1295"/>
      <c r="AP27" s="1296"/>
      <c r="AQ27" s="1297">
        <v>162439</v>
      </c>
      <c r="AR27" s="1295"/>
      <c r="AS27" s="1296"/>
      <c r="AT27" s="1336">
        <f t="shared" si="15"/>
        <v>-2.9508059601620289</v>
      </c>
      <c r="AU27" s="1337"/>
      <c r="AV27" s="1338"/>
      <c r="AW27" s="1339">
        <f t="shared" si="3"/>
        <v>23</v>
      </c>
      <c r="AX27" s="1340"/>
      <c r="AY27" s="348"/>
      <c r="AZ27" s="348"/>
      <c r="BA27" s="375" t="s">
        <v>82</v>
      </c>
      <c r="BB27" s="375">
        <v>84460</v>
      </c>
      <c r="BC27" s="375">
        <v>33356</v>
      </c>
      <c r="BD27" s="348"/>
      <c r="BE27" s="348"/>
      <c r="BF27" s="375" t="s">
        <v>82</v>
      </c>
      <c r="BG27" s="375">
        <v>83913</v>
      </c>
      <c r="BH27" s="375">
        <v>34879</v>
      </c>
      <c r="BI27" s="348"/>
      <c r="BJ27" s="348"/>
      <c r="BK27" s="348"/>
      <c r="BL27" s="348"/>
      <c r="BM27" s="348"/>
      <c r="BN27" s="348"/>
    </row>
    <row r="28" spans="3:66" ht="15.75" customHeight="1">
      <c r="C28" s="1039"/>
      <c r="D28" s="1039"/>
      <c r="E28" s="1381"/>
      <c r="F28" s="1358" t="s">
        <v>97</v>
      </c>
      <c r="G28" s="1335"/>
      <c r="H28" s="1335"/>
      <c r="I28" s="1335"/>
      <c r="J28" s="1359"/>
      <c r="K28" s="1294">
        <f t="shared" si="10"/>
        <v>101514</v>
      </c>
      <c r="L28" s="1295"/>
      <c r="M28" s="1295"/>
      <c r="N28" s="1296"/>
      <c r="O28" s="1297">
        <f t="shared" si="11"/>
        <v>101780</v>
      </c>
      <c r="P28" s="1295"/>
      <c r="Q28" s="1295"/>
      <c r="R28" s="1296"/>
      <c r="S28" s="1298">
        <f t="shared" si="0"/>
        <v>0.26203282305887399</v>
      </c>
      <c r="T28" s="1298"/>
      <c r="U28" s="1292">
        <f t="shared" si="12"/>
        <v>13</v>
      </c>
      <c r="V28" s="1293"/>
      <c r="W28" s="1294">
        <f t="shared" si="13"/>
        <v>43088</v>
      </c>
      <c r="X28" s="1295"/>
      <c r="Y28" s="1295"/>
      <c r="Z28" s="1296"/>
      <c r="AA28" s="1297">
        <f t="shared" si="14"/>
        <v>45361</v>
      </c>
      <c r="AB28" s="1295"/>
      <c r="AC28" s="1295"/>
      <c r="AD28" s="1296"/>
      <c r="AE28" s="1298">
        <f t="shared" si="1"/>
        <v>5.2752506498328984</v>
      </c>
      <c r="AF28" s="1298"/>
      <c r="AG28" s="1292">
        <f t="shared" si="2"/>
        <v>14</v>
      </c>
      <c r="AH28" s="1293"/>
      <c r="AK28" s="1333" t="s">
        <v>97</v>
      </c>
      <c r="AL28" s="1334"/>
      <c r="AM28" s="1335"/>
      <c r="AN28" s="1297">
        <v>101514</v>
      </c>
      <c r="AO28" s="1295"/>
      <c r="AP28" s="1296"/>
      <c r="AQ28" s="1297">
        <v>101780</v>
      </c>
      <c r="AR28" s="1295"/>
      <c r="AS28" s="1296"/>
      <c r="AT28" s="1336">
        <f t="shared" si="15"/>
        <v>0.26203282305887399</v>
      </c>
      <c r="AU28" s="1337"/>
      <c r="AV28" s="1338"/>
      <c r="AW28" s="1339">
        <f t="shared" si="3"/>
        <v>13</v>
      </c>
      <c r="AX28" s="1340"/>
      <c r="AY28" s="348"/>
      <c r="AZ28" s="348"/>
      <c r="BA28" s="375" t="s">
        <v>348</v>
      </c>
      <c r="BB28" s="375">
        <v>32096</v>
      </c>
      <c r="BC28" s="375">
        <v>12580</v>
      </c>
      <c r="BD28" s="348"/>
      <c r="BE28" s="348"/>
      <c r="BF28" s="375" t="s">
        <v>348</v>
      </c>
      <c r="BG28" s="375">
        <v>31665</v>
      </c>
      <c r="BH28" s="375">
        <v>12932</v>
      </c>
      <c r="BI28" s="348"/>
      <c r="BJ28" s="348"/>
      <c r="BK28" s="348"/>
      <c r="BL28" s="348"/>
      <c r="BM28" s="348"/>
      <c r="BN28" s="348"/>
    </row>
    <row r="29" spans="3:66" ht="15.75" customHeight="1">
      <c r="C29" s="1039"/>
      <c r="D29" s="1039"/>
      <c r="E29" s="1381"/>
      <c r="F29" s="1358" t="s">
        <v>98</v>
      </c>
      <c r="G29" s="1335"/>
      <c r="H29" s="1335"/>
      <c r="I29" s="1335"/>
      <c r="J29" s="1359"/>
      <c r="K29" s="1294">
        <f t="shared" si="10"/>
        <v>47936</v>
      </c>
      <c r="L29" s="1295"/>
      <c r="M29" s="1295"/>
      <c r="N29" s="1296"/>
      <c r="O29" s="1297">
        <f t="shared" si="11"/>
        <v>48348</v>
      </c>
      <c r="P29" s="1295"/>
      <c r="Q29" s="1295"/>
      <c r="R29" s="1296"/>
      <c r="S29" s="1298">
        <f t="shared" si="0"/>
        <v>0.85947930574099018</v>
      </c>
      <c r="T29" s="1298"/>
      <c r="U29" s="1292">
        <f t="shared" si="12"/>
        <v>9</v>
      </c>
      <c r="V29" s="1293"/>
      <c r="W29" s="1294">
        <f t="shared" si="13"/>
        <v>18744</v>
      </c>
      <c r="X29" s="1295"/>
      <c r="Y29" s="1295"/>
      <c r="Z29" s="1296"/>
      <c r="AA29" s="1297">
        <f t="shared" si="14"/>
        <v>19862</v>
      </c>
      <c r="AB29" s="1295"/>
      <c r="AC29" s="1295"/>
      <c r="AD29" s="1296"/>
      <c r="AE29" s="1298">
        <f t="shared" si="1"/>
        <v>5.9645753307725045</v>
      </c>
      <c r="AF29" s="1298"/>
      <c r="AG29" s="1292">
        <f t="shared" si="2"/>
        <v>13</v>
      </c>
      <c r="AH29" s="1293"/>
      <c r="AK29" s="1333" t="s">
        <v>98</v>
      </c>
      <c r="AL29" s="1334"/>
      <c r="AM29" s="1335"/>
      <c r="AN29" s="1297">
        <v>47936</v>
      </c>
      <c r="AO29" s="1295"/>
      <c r="AP29" s="1296"/>
      <c r="AQ29" s="1297">
        <v>48348</v>
      </c>
      <c r="AR29" s="1295"/>
      <c r="AS29" s="1296"/>
      <c r="AT29" s="1336">
        <f t="shared" si="15"/>
        <v>0.85947930574099018</v>
      </c>
      <c r="AU29" s="1337"/>
      <c r="AV29" s="1338"/>
      <c r="AW29" s="1339">
        <f t="shared" si="3"/>
        <v>9</v>
      </c>
      <c r="AX29" s="1340"/>
      <c r="AY29" s="348"/>
      <c r="AZ29" s="348"/>
      <c r="BA29" s="375" t="s">
        <v>349</v>
      </c>
      <c r="BB29" s="375">
        <v>47936</v>
      </c>
      <c r="BC29" s="375">
        <v>18744</v>
      </c>
      <c r="BD29" s="348"/>
      <c r="BE29" s="348"/>
      <c r="BF29" s="375" t="s">
        <v>349</v>
      </c>
      <c r="BG29" s="375">
        <v>48348</v>
      </c>
      <c r="BH29" s="375">
        <v>19862</v>
      </c>
      <c r="BI29" s="348"/>
      <c r="BJ29" s="348"/>
      <c r="BK29" s="348"/>
      <c r="BL29" s="348"/>
      <c r="BM29" s="348"/>
      <c r="BN29" s="348"/>
    </row>
    <row r="30" spans="3:66" ht="15.75" customHeight="1">
      <c r="C30" s="1039"/>
      <c r="D30" s="1039"/>
      <c r="E30" s="1381"/>
      <c r="F30" s="1358" t="s">
        <v>100</v>
      </c>
      <c r="G30" s="1335"/>
      <c r="H30" s="1335"/>
      <c r="I30" s="1335"/>
      <c r="J30" s="1359"/>
      <c r="K30" s="1294">
        <f t="shared" si="10"/>
        <v>31550</v>
      </c>
      <c r="L30" s="1295"/>
      <c r="M30" s="1295"/>
      <c r="N30" s="1296"/>
      <c r="O30" s="1297">
        <f t="shared" si="11"/>
        <v>31634</v>
      </c>
      <c r="P30" s="1295"/>
      <c r="Q30" s="1295"/>
      <c r="R30" s="1296"/>
      <c r="S30" s="1298">
        <f t="shared" si="0"/>
        <v>0.26624405705229037</v>
      </c>
      <c r="T30" s="1298"/>
      <c r="U30" s="1292">
        <f t="shared" si="12"/>
        <v>12</v>
      </c>
      <c r="V30" s="1293"/>
      <c r="W30" s="1294">
        <f t="shared" si="13"/>
        <v>12279</v>
      </c>
      <c r="X30" s="1295"/>
      <c r="Y30" s="1295"/>
      <c r="Z30" s="1296"/>
      <c r="AA30" s="1297">
        <f t="shared" si="14"/>
        <v>12706</v>
      </c>
      <c r="AB30" s="1295"/>
      <c r="AC30" s="1295"/>
      <c r="AD30" s="1296"/>
      <c r="AE30" s="1298">
        <f t="shared" si="1"/>
        <v>3.4774818796318812</v>
      </c>
      <c r="AF30" s="1298"/>
      <c r="AG30" s="1292">
        <f t="shared" si="2"/>
        <v>23</v>
      </c>
      <c r="AH30" s="1293"/>
      <c r="AK30" s="1333" t="s">
        <v>100</v>
      </c>
      <c r="AL30" s="1334"/>
      <c r="AM30" s="1335"/>
      <c r="AN30" s="1297">
        <v>31550</v>
      </c>
      <c r="AO30" s="1295"/>
      <c r="AP30" s="1296"/>
      <c r="AQ30" s="1297">
        <v>31634</v>
      </c>
      <c r="AR30" s="1295"/>
      <c r="AS30" s="1296"/>
      <c r="AT30" s="1336">
        <f t="shared" si="15"/>
        <v>0.26624405705229037</v>
      </c>
      <c r="AU30" s="1337"/>
      <c r="AV30" s="1338"/>
      <c r="AW30" s="1339">
        <f t="shared" si="3"/>
        <v>12</v>
      </c>
      <c r="AX30" s="1340"/>
      <c r="AY30" s="348"/>
      <c r="AZ30" s="348"/>
      <c r="BA30" s="375" t="s">
        <v>99</v>
      </c>
      <c r="BB30" s="375">
        <v>31550</v>
      </c>
      <c r="BC30" s="375">
        <v>12279</v>
      </c>
      <c r="BD30" s="348"/>
      <c r="BE30" s="348"/>
      <c r="BF30" s="375" t="s">
        <v>99</v>
      </c>
      <c r="BG30" s="375">
        <v>31634</v>
      </c>
      <c r="BH30" s="375">
        <v>12706</v>
      </c>
      <c r="BI30" s="348"/>
      <c r="BJ30" s="348"/>
      <c r="BK30" s="348"/>
      <c r="BL30" s="348"/>
      <c r="BM30" s="348"/>
      <c r="BN30" s="348"/>
    </row>
    <row r="31" spans="3:66" ht="15.75" customHeight="1">
      <c r="C31" s="1039"/>
      <c r="D31" s="1039"/>
      <c r="E31" s="1381"/>
      <c r="F31" s="1360" t="s">
        <v>102</v>
      </c>
      <c r="G31" s="1354"/>
      <c r="H31" s="1354"/>
      <c r="I31" s="1354"/>
      <c r="J31" s="1361"/>
      <c r="K31" s="1312">
        <f t="shared" si="10"/>
        <v>28378</v>
      </c>
      <c r="L31" s="1313"/>
      <c r="M31" s="1313"/>
      <c r="N31" s="1314"/>
      <c r="O31" s="1315">
        <f t="shared" si="11"/>
        <v>27564</v>
      </c>
      <c r="P31" s="1313"/>
      <c r="Q31" s="1313"/>
      <c r="R31" s="1314"/>
      <c r="S31" s="1316">
        <f t="shared" si="0"/>
        <v>-2.8684191979702689</v>
      </c>
      <c r="T31" s="1316"/>
      <c r="U31" s="1317">
        <f t="shared" si="12"/>
        <v>22</v>
      </c>
      <c r="V31" s="1318"/>
      <c r="W31" s="1312">
        <f t="shared" si="13"/>
        <v>11183</v>
      </c>
      <c r="X31" s="1313"/>
      <c r="Y31" s="1313"/>
      <c r="Z31" s="1314"/>
      <c r="AA31" s="1315">
        <f t="shared" si="14"/>
        <v>11552</v>
      </c>
      <c r="AB31" s="1313"/>
      <c r="AC31" s="1313"/>
      <c r="AD31" s="1314"/>
      <c r="AE31" s="1316">
        <f t="shared" si="1"/>
        <v>3.299651256371277</v>
      </c>
      <c r="AF31" s="1316"/>
      <c r="AG31" s="1317">
        <f t="shared" si="2"/>
        <v>25</v>
      </c>
      <c r="AH31" s="1318"/>
      <c r="AK31" s="1352" t="s">
        <v>102</v>
      </c>
      <c r="AL31" s="1353"/>
      <c r="AM31" s="1354"/>
      <c r="AN31" s="1315">
        <v>28378</v>
      </c>
      <c r="AO31" s="1313"/>
      <c r="AP31" s="1314"/>
      <c r="AQ31" s="1315">
        <v>27564</v>
      </c>
      <c r="AR31" s="1313"/>
      <c r="AS31" s="1314"/>
      <c r="AT31" s="1349">
        <f t="shared" si="15"/>
        <v>-2.8684191979702689</v>
      </c>
      <c r="AU31" s="1350"/>
      <c r="AV31" s="1351"/>
      <c r="AW31" s="1331">
        <f t="shared" si="3"/>
        <v>22</v>
      </c>
      <c r="AX31" s="1332"/>
      <c r="AY31" s="348"/>
      <c r="AZ31" s="348"/>
      <c r="BA31" s="375" t="s">
        <v>101</v>
      </c>
      <c r="BB31" s="375">
        <v>28378</v>
      </c>
      <c r="BC31" s="375">
        <v>11183</v>
      </c>
      <c r="BD31" s="348"/>
      <c r="BE31" s="348"/>
      <c r="BF31" s="375" t="s">
        <v>101</v>
      </c>
      <c r="BG31" s="375">
        <v>27564</v>
      </c>
      <c r="BH31" s="375">
        <v>11552</v>
      </c>
      <c r="BI31" s="348"/>
      <c r="BJ31" s="348"/>
      <c r="BK31" s="348"/>
      <c r="BL31" s="348"/>
      <c r="BM31" s="348"/>
      <c r="BN31" s="348"/>
    </row>
    <row r="32" spans="3:66" ht="15.75" customHeight="1">
      <c r="C32" s="1382"/>
      <c r="D32" s="1382"/>
      <c r="E32" s="1383"/>
      <c r="F32" s="1369" t="s">
        <v>64</v>
      </c>
      <c r="G32" s="1370"/>
      <c r="H32" s="1370"/>
      <c r="I32" s="1370"/>
      <c r="J32" s="1371"/>
      <c r="K32" s="1372">
        <f>SUM(K24:N31)</f>
        <v>1298225</v>
      </c>
      <c r="L32" s="1306"/>
      <c r="M32" s="1307"/>
      <c r="N32" s="1307"/>
      <c r="O32" s="1306">
        <f>SUM(O24:R31)</f>
        <v>1309481</v>
      </c>
      <c r="P32" s="1306"/>
      <c r="Q32" s="1307"/>
      <c r="R32" s="1307"/>
      <c r="S32" s="1308">
        <f t="shared" si="0"/>
        <v>0.86702998324635416</v>
      </c>
      <c r="T32" s="1309"/>
      <c r="U32" s="1310"/>
      <c r="V32" s="1311"/>
      <c r="W32" s="1372">
        <f>SUM(W24:Z31)</f>
        <v>540590</v>
      </c>
      <c r="X32" s="1306"/>
      <c r="Y32" s="1307"/>
      <c r="Z32" s="1307"/>
      <c r="AA32" s="1306">
        <f>SUM(AA24:AD31)</f>
        <v>567886</v>
      </c>
      <c r="AB32" s="1306"/>
      <c r="AC32" s="1307"/>
      <c r="AD32" s="1307"/>
      <c r="AE32" s="1308">
        <f>AA32/W32*100-100</f>
        <v>5.0492979892339918</v>
      </c>
      <c r="AF32" s="1309"/>
      <c r="AG32" s="1310"/>
      <c r="AH32" s="1311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75" t="s">
        <v>107</v>
      </c>
      <c r="BB32" s="375">
        <v>9679</v>
      </c>
      <c r="BC32" s="375">
        <v>3359</v>
      </c>
      <c r="BD32" s="348"/>
      <c r="BE32" s="348"/>
      <c r="BF32" s="375" t="s">
        <v>107</v>
      </c>
      <c r="BG32" s="375">
        <v>9300</v>
      </c>
      <c r="BH32" s="375">
        <v>3436</v>
      </c>
      <c r="BI32" s="348"/>
      <c r="BJ32" s="348"/>
      <c r="BK32" s="348"/>
      <c r="BL32" s="348"/>
      <c r="BM32" s="348"/>
      <c r="BN32" s="348"/>
    </row>
    <row r="33" spans="3:66" ht="15.75" customHeight="1">
      <c r="C33" s="1379" t="s">
        <v>312</v>
      </c>
      <c r="D33" s="1379"/>
      <c r="E33" s="1380"/>
      <c r="F33" s="1384" t="s">
        <v>104</v>
      </c>
      <c r="G33" s="1343"/>
      <c r="H33" s="1343"/>
      <c r="I33" s="1343"/>
      <c r="J33" s="1385"/>
      <c r="K33" s="1324">
        <f t="shared" ref="K33:K42" si="16">AN33</f>
        <v>194086</v>
      </c>
      <c r="L33" s="1325"/>
      <c r="M33" s="1325"/>
      <c r="N33" s="1326"/>
      <c r="O33" s="1327">
        <f t="shared" ref="O33:O42" si="17">AQ33</f>
        <v>188856</v>
      </c>
      <c r="P33" s="1325"/>
      <c r="Q33" s="1325"/>
      <c r="R33" s="1326"/>
      <c r="S33" s="1328">
        <f t="shared" si="0"/>
        <v>-2.6946817390229114</v>
      </c>
      <c r="T33" s="1328"/>
      <c r="U33" s="1329">
        <f t="shared" ref="U33:U42" si="18">AW33</f>
        <v>21</v>
      </c>
      <c r="V33" s="1330"/>
      <c r="W33" s="1324">
        <f t="shared" ref="W33:W42" si="19">VLOOKUP(F33,$BA$6:$BC$41,3,FALSE)</f>
        <v>79120</v>
      </c>
      <c r="X33" s="1325"/>
      <c r="Y33" s="1325"/>
      <c r="Z33" s="1326"/>
      <c r="AA33" s="1327">
        <f t="shared" ref="AA33:AA42" si="20">VLOOKUP(F33,$BF$7:$BH$41,3,FALSE)</f>
        <v>81864</v>
      </c>
      <c r="AB33" s="1325"/>
      <c r="AC33" s="1325"/>
      <c r="AD33" s="1326"/>
      <c r="AE33" s="1328">
        <f t="shared" si="1"/>
        <v>3.4681496461071788</v>
      </c>
      <c r="AF33" s="1328"/>
      <c r="AG33" s="1329">
        <f t="shared" si="2"/>
        <v>24</v>
      </c>
      <c r="AH33" s="1330"/>
      <c r="AK33" s="1341" t="s">
        <v>104</v>
      </c>
      <c r="AL33" s="1342"/>
      <c r="AM33" s="1343"/>
      <c r="AN33" s="1327">
        <v>194086</v>
      </c>
      <c r="AO33" s="1325"/>
      <c r="AP33" s="1326"/>
      <c r="AQ33" s="1327">
        <v>188856</v>
      </c>
      <c r="AR33" s="1325"/>
      <c r="AS33" s="1326"/>
      <c r="AT33" s="1344">
        <f t="shared" ref="AT33:AT42" si="21">AQ33/AN33*100-100</f>
        <v>-2.6946817390229114</v>
      </c>
      <c r="AU33" s="1345"/>
      <c r="AV33" s="1346"/>
      <c r="AW33" s="1347">
        <f t="shared" si="3"/>
        <v>21</v>
      </c>
      <c r="AX33" s="1348"/>
      <c r="AY33" s="348"/>
      <c r="AZ33" s="348"/>
      <c r="BA33" s="375" t="s">
        <v>109</v>
      </c>
      <c r="BB33" s="375">
        <v>17033</v>
      </c>
      <c r="BC33" s="375">
        <v>6178</v>
      </c>
      <c r="BD33" s="348"/>
      <c r="BE33" s="348"/>
      <c r="BF33" s="375" t="s">
        <v>109</v>
      </c>
      <c r="BG33" s="375">
        <v>17129</v>
      </c>
      <c r="BH33" s="375">
        <v>6683</v>
      </c>
      <c r="BI33" s="348"/>
      <c r="BJ33" s="348"/>
      <c r="BK33" s="348"/>
      <c r="BL33" s="348"/>
      <c r="BM33" s="348"/>
      <c r="BN33" s="348"/>
    </row>
    <row r="34" spans="3:66" ht="15.75" customHeight="1">
      <c r="C34" s="1039"/>
      <c r="D34" s="1039"/>
      <c r="E34" s="1381"/>
      <c r="F34" s="1358" t="s">
        <v>106</v>
      </c>
      <c r="G34" s="1335"/>
      <c r="H34" s="1335"/>
      <c r="I34" s="1335"/>
      <c r="J34" s="1359"/>
      <c r="K34" s="1294">
        <f t="shared" si="16"/>
        <v>43306</v>
      </c>
      <c r="L34" s="1295"/>
      <c r="M34" s="1295"/>
      <c r="N34" s="1296"/>
      <c r="O34" s="1297">
        <f t="shared" si="17"/>
        <v>40841</v>
      </c>
      <c r="P34" s="1295"/>
      <c r="Q34" s="1295"/>
      <c r="R34" s="1296"/>
      <c r="S34" s="1298">
        <f t="shared" si="0"/>
        <v>-5.6920519096660911</v>
      </c>
      <c r="T34" s="1298"/>
      <c r="U34" s="1292">
        <f t="shared" si="18"/>
        <v>29</v>
      </c>
      <c r="V34" s="1293"/>
      <c r="W34" s="1294">
        <f t="shared" si="19"/>
        <v>16245</v>
      </c>
      <c r="X34" s="1295"/>
      <c r="Y34" s="1295"/>
      <c r="Z34" s="1296"/>
      <c r="AA34" s="1297">
        <f t="shared" si="20"/>
        <v>16285</v>
      </c>
      <c r="AB34" s="1295"/>
      <c r="AC34" s="1295"/>
      <c r="AD34" s="1296"/>
      <c r="AE34" s="1298">
        <f t="shared" si="1"/>
        <v>0.24622960911048608</v>
      </c>
      <c r="AF34" s="1298"/>
      <c r="AG34" s="1292">
        <f t="shared" si="2"/>
        <v>33</v>
      </c>
      <c r="AH34" s="1293"/>
      <c r="AK34" s="1333" t="s">
        <v>106</v>
      </c>
      <c r="AL34" s="1334"/>
      <c r="AM34" s="1335"/>
      <c r="AN34" s="1297">
        <v>43306</v>
      </c>
      <c r="AO34" s="1295"/>
      <c r="AP34" s="1296"/>
      <c r="AQ34" s="1297">
        <v>40841</v>
      </c>
      <c r="AR34" s="1295"/>
      <c r="AS34" s="1296"/>
      <c r="AT34" s="1336">
        <f t="shared" si="21"/>
        <v>-5.6920519096660911</v>
      </c>
      <c r="AU34" s="1337"/>
      <c r="AV34" s="1338"/>
      <c r="AW34" s="1339">
        <f t="shared" si="3"/>
        <v>29</v>
      </c>
      <c r="AX34" s="1340"/>
      <c r="AY34" s="348"/>
      <c r="AZ34" s="348"/>
      <c r="BA34" s="375" t="s">
        <v>111</v>
      </c>
      <c r="BB34" s="375">
        <v>11171</v>
      </c>
      <c r="BC34" s="375">
        <v>4406</v>
      </c>
      <c r="BD34" s="348"/>
      <c r="BE34" s="348"/>
      <c r="BF34" s="375" t="s">
        <v>111</v>
      </c>
      <c r="BG34" s="375">
        <v>10836</v>
      </c>
      <c r="BH34" s="375">
        <v>4572</v>
      </c>
      <c r="BI34" s="348"/>
      <c r="BJ34" s="348"/>
      <c r="BK34" s="348"/>
      <c r="BL34" s="348"/>
      <c r="BM34" s="348"/>
      <c r="BN34" s="348"/>
    </row>
    <row r="35" spans="3:66" ht="15.75" customHeight="1">
      <c r="C35" s="1039"/>
      <c r="D35" s="1039"/>
      <c r="E35" s="1381"/>
      <c r="F35" s="1358" t="s">
        <v>108</v>
      </c>
      <c r="G35" s="1335"/>
      <c r="H35" s="1335"/>
      <c r="I35" s="1335"/>
      <c r="J35" s="1359"/>
      <c r="K35" s="1294">
        <f t="shared" si="16"/>
        <v>9679</v>
      </c>
      <c r="L35" s="1295"/>
      <c r="M35" s="1295"/>
      <c r="N35" s="1296"/>
      <c r="O35" s="1297">
        <f t="shared" si="17"/>
        <v>9300</v>
      </c>
      <c r="P35" s="1295"/>
      <c r="Q35" s="1295"/>
      <c r="R35" s="1296"/>
      <c r="S35" s="1298">
        <f t="shared" si="0"/>
        <v>-3.9156937700175547</v>
      </c>
      <c r="T35" s="1298"/>
      <c r="U35" s="1292">
        <f t="shared" si="18"/>
        <v>25</v>
      </c>
      <c r="V35" s="1293"/>
      <c r="W35" s="1294">
        <f t="shared" si="19"/>
        <v>3359</v>
      </c>
      <c r="X35" s="1295"/>
      <c r="Y35" s="1295"/>
      <c r="Z35" s="1296"/>
      <c r="AA35" s="1297">
        <f t="shared" si="20"/>
        <v>3436</v>
      </c>
      <c r="AB35" s="1295"/>
      <c r="AC35" s="1295"/>
      <c r="AD35" s="1296"/>
      <c r="AE35" s="1298">
        <f t="shared" si="1"/>
        <v>2.2923489133670643</v>
      </c>
      <c r="AF35" s="1298"/>
      <c r="AG35" s="1292">
        <f t="shared" si="2"/>
        <v>28</v>
      </c>
      <c r="AH35" s="1293"/>
      <c r="AK35" s="1333" t="s">
        <v>108</v>
      </c>
      <c r="AL35" s="1334"/>
      <c r="AM35" s="1335"/>
      <c r="AN35" s="1297">
        <v>9679</v>
      </c>
      <c r="AO35" s="1295"/>
      <c r="AP35" s="1296"/>
      <c r="AQ35" s="1297">
        <v>9300</v>
      </c>
      <c r="AR35" s="1295"/>
      <c r="AS35" s="1296"/>
      <c r="AT35" s="1336">
        <f>AQ35/AN35*100-100</f>
        <v>-3.9156937700175547</v>
      </c>
      <c r="AU35" s="1337"/>
      <c r="AV35" s="1338"/>
      <c r="AW35" s="1339">
        <f t="shared" si="3"/>
        <v>25</v>
      </c>
      <c r="AX35" s="1340"/>
      <c r="AY35" s="348"/>
      <c r="AZ35" s="348"/>
      <c r="BA35" s="375" t="s">
        <v>115</v>
      </c>
      <c r="BB35" s="375">
        <v>10724</v>
      </c>
      <c r="BC35" s="375">
        <v>3903</v>
      </c>
      <c r="BD35" s="348"/>
      <c r="BE35" s="348"/>
      <c r="BF35" s="375" t="s">
        <v>115</v>
      </c>
      <c r="BG35" s="375">
        <v>9761</v>
      </c>
      <c r="BH35" s="375">
        <v>3936</v>
      </c>
      <c r="BI35" s="348"/>
      <c r="BJ35" s="348"/>
      <c r="BK35" s="348"/>
      <c r="BL35" s="348"/>
      <c r="BM35" s="348"/>
      <c r="BN35" s="348"/>
    </row>
    <row r="36" spans="3:66" ht="15.75" customHeight="1">
      <c r="C36" s="1039"/>
      <c r="D36" s="1039"/>
      <c r="E36" s="1381"/>
      <c r="F36" s="1358" t="s">
        <v>110</v>
      </c>
      <c r="G36" s="1335"/>
      <c r="H36" s="1335"/>
      <c r="I36" s="1335"/>
      <c r="J36" s="1359"/>
      <c r="K36" s="1294">
        <f t="shared" si="16"/>
        <v>17033</v>
      </c>
      <c r="L36" s="1295"/>
      <c r="M36" s="1295"/>
      <c r="N36" s="1296"/>
      <c r="O36" s="1297">
        <f t="shared" si="17"/>
        <v>17129</v>
      </c>
      <c r="P36" s="1295"/>
      <c r="Q36" s="1295"/>
      <c r="R36" s="1296"/>
      <c r="S36" s="1298">
        <f t="shared" si="0"/>
        <v>0.56361181236424329</v>
      </c>
      <c r="T36" s="1298"/>
      <c r="U36" s="1292">
        <f t="shared" si="18"/>
        <v>11</v>
      </c>
      <c r="V36" s="1293"/>
      <c r="W36" s="1294">
        <f t="shared" si="19"/>
        <v>6178</v>
      </c>
      <c r="X36" s="1295"/>
      <c r="Y36" s="1295"/>
      <c r="Z36" s="1296"/>
      <c r="AA36" s="1297">
        <f t="shared" si="20"/>
        <v>6683</v>
      </c>
      <c r="AB36" s="1295"/>
      <c r="AC36" s="1295"/>
      <c r="AD36" s="1296"/>
      <c r="AE36" s="1298">
        <f t="shared" si="1"/>
        <v>8.1741663968921898</v>
      </c>
      <c r="AF36" s="1298"/>
      <c r="AG36" s="1292">
        <f t="shared" si="2"/>
        <v>4</v>
      </c>
      <c r="AH36" s="1293"/>
      <c r="AK36" s="1333" t="s">
        <v>110</v>
      </c>
      <c r="AL36" s="1334"/>
      <c r="AM36" s="1335"/>
      <c r="AN36" s="1297">
        <v>17033</v>
      </c>
      <c r="AO36" s="1295"/>
      <c r="AP36" s="1296"/>
      <c r="AQ36" s="1297">
        <v>17129</v>
      </c>
      <c r="AR36" s="1295"/>
      <c r="AS36" s="1296"/>
      <c r="AT36" s="1336">
        <f t="shared" si="21"/>
        <v>0.56361181236424329</v>
      </c>
      <c r="AU36" s="1337"/>
      <c r="AV36" s="1338"/>
      <c r="AW36" s="1339">
        <f t="shared" si="3"/>
        <v>11</v>
      </c>
      <c r="AX36" s="1340"/>
      <c r="AY36" s="348"/>
      <c r="AZ36" s="348"/>
      <c r="BA36" s="375" t="s">
        <v>113</v>
      </c>
      <c r="BB36" s="375">
        <v>17013</v>
      </c>
      <c r="BC36" s="375">
        <v>6169</v>
      </c>
      <c r="BD36" s="348"/>
      <c r="BE36" s="348"/>
      <c r="BF36" s="375" t="s">
        <v>113</v>
      </c>
      <c r="BG36" s="375">
        <v>18329</v>
      </c>
      <c r="BH36" s="375">
        <v>6936</v>
      </c>
      <c r="BI36" s="348"/>
      <c r="BJ36" s="348"/>
      <c r="BK36" s="348"/>
      <c r="BL36" s="348"/>
      <c r="BM36" s="348"/>
      <c r="BN36" s="348"/>
    </row>
    <row r="37" spans="3:66" ht="15.75" customHeight="1">
      <c r="C37" s="1039"/>
      <c r="D37" s="1039"/>
      <c r="E37" s="1381"/>
      <c r="F37" s="1358" t="s">
        <v>112</v>
      </c>
      <c r="G37" s="1335"/>
      <c r="H37" s="1335"/>
      <c r="I37" s="1335"/>
      <c r="J37" s="1359"/>
      <c r="K37" s="1294">
        <f t="shared" si="16"/>
        <v>11171</v>
      </c>
      <c r="L37" s="1295"/>
      <c r="M37" s="1295"/>
      <c r="N37" s="1296"/>
      <c r="O37" s="1297">
        <f t="shared" si="17"/>
        <v>10836</v>
      </c>
      <c r="P37" s="1295"/>
      <c r="Q37" s="1295"/>
      <c r="R37" s="1296"/>
      <c r="S37" s="1298">
        <f t="shared" si="0"/>
        <v>-2.9988362724912747</v>
      </c>
      <c r="T37" s="1298"/>
      <c r="U37" s="1292">
        <f t="shared" si="18"/>
        <v>24</v>
      </c>
      <c r="V37" s="1293"/>
      <c r="W37" s="1294">
        <f t="shared" si="19"/>
        <v>4406</v>
      </c>
      <c r="X37" s="1295"/>
      <c r="Y37" s="1295"/>
      <c r="Z37" s="1296"/>
      <c r="AA37" s="1297">
        <f t="shared" si="20"/>
        <v>4572</v>
      </c>
      <c r="AB37" s="1295"/>
      <c r="AC37" s="1295"/>
      <c r="AD37" s="1296"/>
      <c r="AE37" s="1298">
        <f t="shared" si="1"/>
        <v>3.7675896504766371</v>
      </c>
      <c r="AF37" s="1298"/>
      <c r="AG37" s="1292">
        <f t="shared" si="2"/>
        <v>21</v>
      </c>
      <c r="AH37" s="1293"/>
      <c r="AK37" s="1333" t="s">
        <v>112</v>
      </c>
      <c r="AL37" s="1334"/>
      <c r="AM37" s="1335"/>
      <c r="AN37" s="1297">
        <v>11171</v>
      </c>
      <c r="AO37" s="1295"/>
      <c r="AP37" s="1296"/>
      <c r="AQ37" s="1297">
        <v>10836</v>
      </c>
      <c r="AR37" s="1295"/>
      <c r="AS37" s="1296"/>
      <c r="AT37" s="1336">
        <f t="shared" si="21"/>
        <v>-2.9988362724912747</v>
      </c>
      <c r="AU37" s="1337"/>
      <c r="AV37" s="1338"/>
      <c r="AW37" s="1339">
        <f t="shared" si="3"/>
        <v>24</v>
      </c>
      <c r="AX37" s="1340"/>
      <c r="BA37" s="375" t="s">
        <v>117</v>
      </c>
      <c r="BB37" s="375">
        <v>11786</v>
      </c>
      <c r="BC37" s="375">
        <v>6088</v>
      </c>
      <c r="BD37" s="348"/>
      <c r="BE37" s="348"/>
      <c r="BF37" s="375" t="s">
        <v>117</v>
      </c>
      <c r="BG37" s="375">
        <v>11293</v>
      </c>
      <c r="BH37" s="375">
        <v>6360</v>
      </c>
      <c r="BI37" s="348"/>
      <c r="BJ37" s="348"/>
      <c r="BK37" s="348"/>
      <c r="BL37" s="348"/>
      <c r="BM37" s="348"/>
      <c r="BN37" s="348"/>
    </row>
    <row r="38" spans="3:66" ht="15.75" customHeight="1">
      <c r="C38" s="1039"/>
      <c r="D38" s="1039"/>
      <c r="E38" s="1381"/>
      <c r="F38" s="1358" t="s">
        <v>116</v>
      </c>
      <c r="G38" s="1335"/>
      <c r="H38" s="1335"/>
      <c r="I38" s="1335"/>
      <c r="J38" s="1359"/>
      <c r="K38" s="1294">
        <f t="shared" si="16"/>
        <v>10724</v>
      </c>
      <c r="L38" s="1295"/>
      <c r="M38" s="1295"/>
      <c r="N38" s="1296"/>
      <c r="O38" s="1297">
        <f t="shared" si="17"/>
        <v>9761</v>
      </c>
      <c r="P38" s="1295"/>
      <c r="Q38" s="1295"/>
      <c r="R38" s="1296"/>
      <c r="S38" s="1298">
        <f t="shared" si="0"/>
        <v>-8.9798582618425939</v>
      </c>
      <c r="T38" s="1298"/>
      <c r="U38" s="1292">
        <f t="shared" si="18"/>
        <v>33</v>
      </c>
      <c r="V38" s="1293"/>
      <c r="W38" s="1294">
        <f t="shared" si="19"/>
        <v>3903</v>
      </c>
      <c r="X38" s="1295"/>
      <c r="Y38" s="1295"/>
      <c r="Z38" s="1296"/>
      <c r="AA38" s="1297">
        <f t="shared" si="20"/>
        <v>3936</v>
      </c>
      <c r="AB38" s="1295"/>
      <c r="AC38" s="1295"/>
      <c r="AD38" s="1296"/>
      <c r="AE38" s="1298">
        <f t="shared" si="1"/>
        <v>0.84550345887780054</v>
      </c>
      <c r="AF38" s="1298"/>
      <c r="AG38" s="1292">
        <f t="shared" si="2"/>
        <v>31</v>
      </c>
      <c r="AH38" s="1293"/>
      <c r="AK38" s="1333" t="s">
        <v>116</v>
      </c>
      <c r="AL38" s="1334"/>
      <c r="AM38" s="1335"/>
      <c r="AN38" s="1297">
        <v>10724</v>
      </c>
      <c r="AO38" s="1295"/>
      <c r="AP38" s="1296"/>
      <c r="AQ38" s="1297">
        <v>9761</v>
      </c>
      <c r="AR38" s="1295"/>
      <c r="AS38" s="1296"/>
      <c r="AT38" s="1336">
        <f t="shared" si="21"/>
        <v>-8.9798582618425939</v>
      </c>
      <c r="AU38" s="1337"/>
      <c r="AV38" s="1338"/>
      <c r="AW38" s="1339">
        <f t="shared" si="3"/>
        <v>33</v>
      </c>
      <c r="AX38" s="1340"/>
      <c r="BA38" s="375" t="s">
        <v>119</v>
      </c>
      <c r="BB38" s="375">
        <v>7333</v>
      </c>
      <c r="BC38" s="375">
        <v>3068</v>
      </c>
      <c r="BD38" s="348"/>
      <c r="BE38" s="348"/>
      <c r="BF38" s="375" t="s">
        <v>119</v>
      </c>
      <c r="BG38" s="375">
        <v>6722</v>
      </c>
      <c r="BH38" s="375">
        <v>2963</v>
      </c>
      <c r="BI38" s="348"/>
      <c r="BJ38" s="348"/>
      <c r="BK38" s="348"/>
      <c r="BL38" s="348"/>
      <c r="BM38" s="348"/>
      <c r="BN38" s="348"/>
    </row>
    <row r="39" spans="3:66" ht="15.75" customHeight="1">
      <c r="C39" s="1039"/>
      <c r="D39" s="1039"/>
      <c r="E39" s="1381"/>
      <c r="F39" s="1376" t="s">
        <v>114</v>
      </c>
      <c r="G39" s="1377"/>
      <c r="H39" s="1377"/>
      <c r="I39" s="1377"/>
      <c r="J39" s="1378"/>
      <c r="K39" s="1299">
        <f t="shared" si="16"/>
        <v>17013</v>
      </c>
      <c r="L39" s="1300"/>
      <c r="M39" s="1300"/>
      <c r="N39" s="1301"/>
      <c r="O39" s="1302">
        <f t="shared" si="17"/>
        <v>18329</v>
      </c>
      <c r="P39" s="1300"/>
      <c r="Q39" s="1300"/>
      <c r="R39" s="1301"/>
      <c r="S39" s="1303">
        <f t="shared" si="0"/>
        <v>7.7352612707929183</v>
      </c>
      <c r="T39" s="1303"/>
      <c r="U39" s="1304">
        <f t="shared" si="18"/>
        <v>1</v>
      </c>
      <c r="V39" s="1305"/>
      <c r="W39" s="1299">
        <f t="shared" si="19"/>
        <v>6169</v>
      </c>
      <c r="X39" s="1300"/>
      <c r="Y39" s="1300"/>
      <c r="Z39" s="1301"/>
      <c r="AA39" s="1302">
        <f t="shared" si="20"/>
        <v>6936</v>
      </c>
      <c r="AB39" s="1300"/>
      <c r="AC39" s="1300"/>
      <c r="AD39" s="1301"/>
      <c r="AE39" s="1303">
        <f t="shared" si="1"/>
        <v>12.433133408980382</v>
      </c>
      <c r="AF39" s="1303"/>
      <c r="AG39" s="1304">
        <f t="shared" si="2"/>
        <v>1</v>
      </c>
      <c r="AH39" s="1305"/>
      <c r="AK39" s="1333" t="s">
        <v>114</v>
      </c>
      <c r="AL39" s="1334"/>
      <c r="AM39" s="1335"/>
      <c r="AN39" s="1297">
        <v>17013</v>
      </c>
      <c r="AO39" s="1295"/>
      <c r="AP39" s="1296"/>
      <c r="AQ39" s="1297">
        <v>18329</v>
      </c>
      <c r="AR39" s="1295"/>
      <c r="AS39" s="1296"/>
      <c r="AT39" s="1336">
        <f t="shared" si="21"/>
        <v>7.7352612707929183</v>
      </c>
      <c r="AU39" s="1337"/>
      <c r="AV39" s="1338"/>
      <c r="AW39" s="1339">
        <f t="shared" si="3"/>
        <v>1</v>
      </c>
      <c r="AX39" s="1340"/>
      <c r="BA39" s="375" t="s">
        <v>121</v>
      </c>
      <c r="BB39" s="375">
        <v>25026</v>
      </c>
      <c r="BC39" s="375">
        <v>10763</v>
      </c>
      <c r="BD39" s="348"/>
      <c r="BE39" s="348"/>
      <c r="BF39" s="375" t="s">
        <v>121</v>
      </c>
      <c r="BG39" s="375">
        <v>23426</v>
      </c>
      <c r="BH39" s="375">
        <v>10696</v>
      </c>
      <c r="BI39" s="348"/>
      <c r="BJ39" s="348"/>
      <c r="BK39" s="348"/>
      <c r="BL39" s="348"/>
      <c r="BM39" s="348"/>
      <c r="BN39" s="348"/>
    </row>
    <row r="40" spans="3:66" ht="15.75" customHeight="1">
      <c r="C40" s="1039"/>
      <c r="D40" s="1039"/>
      <c r="E40" s="1381"/>
      <c r="F40" s="1358" t="s">
        <v>118</v>
      </c>
      <c r="G40" s="1335"/>
      <c r="H40" s="1335"/>
      <c r="I40" s="1335"/>
      <c r="J40" s="1359"/>
      <c r="K40" s="1294">
        <f t="shared" si="16"/>
        <v>11786</v>
      </c>
      <c r="L40" s="1295"/>
      <c r="M40" s="1295"/>
      <c r="N40" s="1296"/>
      <c r="O40" s="1297">
        <f t="shared" si="17"/>
        <v>11293</v>
      </c>
      <c r="P40" s="1295"/>
      <c r="Q40" s="1295"/>
      <c r="R40" s="1296"/>
      <c r="S40" s="1298">
        <f t="shared" si="0"/>
        <v>-4.1829288986933619</v>
      </c>
      <c r="T40" s="1298"/>
      <c r="U40" s="1292">
        <f t="shared" si="18"/>
        <v>26</v>
      </c>
      <c r="V40" s="1293"/>
      <c r="W40" s="1294">
        <f t="shared" si="19"/>
        <v>6088</v>
      </c>
      <c r="X40" s="1295"/>
      <c r="Y40" s="1295"/>
      <c r="Z40" s="1296"/>
      <c r="AA40" s="1297">
        <f t="shared" si="20"/>
        <v>6360</v>
      </c>
      <c r="AB40" s="1295"/>
      <c r="AC40" s="1295"/>
      <c r="AD40" s="1296"/>
      <c r="AE40" s="1298">
        <f t="shared" si="1"/>
        <v>4.4678055190538828</v>
      </c>
      <c r="AF40" s="1298"/>
      <c r="AG40" s="1292">
        <f t="shared" si="2"/>
        <v>19</v>
      </c>
      <c r="AH40" s="1293"/>
      <c r="AK40" s="1333" t="s">
        <v>118</v>
      </c>
      <c r="AL40" s="1334"/>
      <c r="AM40" s="1335"/>
      <c r="AN40" s="1297">
        <v>11786</v>
      </c>
      <c r="AO40" s="1295"/>
      <c r="AP40" s="1296"/>
      <c r="AQ40" s="1297">
        <v>11293</v>
      </c>
      <c r="AR40" s="1295"/>
      <c r="AS40" s="1296"/>
      <c r="AT40" s="1336">
        <f t="shared" si="21"/>
        <v>-4.1829288986933619</v>
      </c>
      <c r="AU40" s="1337"/>
      <c r="AV40" s="1338"/>
      <c r="AW40" s="1339">
        <f t="shared" si="3"/>
        <v>26</v>
      </c>
      <c r="AX40" s="1340"/>
      <c r="BA40" s="375" t="s">
        <v>84</v>
      </c>
      <c r="BB40" s="375">
        <v>40343</v>
      </c>
      <c r="BC40" s="375">
        <v>16067</v>
      </c>
      <c r="BD40" s="348"/>
      <c r="BE40" s="348"/>
      <c r="BF40" s="375" t="s">
        <v>84</v>
      </c>
      <c r="BG40" s="375">
        <v>39869</v>
      </c>
      <c r="BH40" s="375">
        <v>17099</v>
      </c>
      <c r="BI40" s="348"/>
      <c r="BJ40" s="348"/>
      <c r="BK40" s="348"/>
      <c r="BL40" s="348"/>
      <c r="BM40" s="348"/>
      <c r="BN40" s="348"/>
    </row>
    <row r="41" spans="3:66" ht="15.75" customHeight="1">
      <c r="C41" s="1039"/>
      <c r="D41" s="1039"/>
      <c r="E41" s="1381"/>
      <c r="F41" s="1358" t="s">
        <v>120</v>
      </c>
      <c r="G41" s="1335"/>
      <c r="H41" s="1335"/>
      <c r="I41" s="1335"/>
      <c r="J41" s="1359"/>
      <c r="K41" s="1294">
        <f t="shared" si="16"/>
        <v>7333</v>
      </c>
      <c r="L41" s="1295"/>
      <c r="M41" s="1295"/>
      <c r="N41" s="1296"/>
      <c r="O41" s="1297">
        <f t="shared" si="17"/>
        <v>6722</v>
      </c>
      <c r="P41" s="1295"/>
      <c r="Q41" s="1295"/>
      <c r="R41" s="1296"/>
      <c r="S41" s="1298">
        <f t="shared" si="0"/>
        <v>-8.3321969180417312</v>
      </c>
      <c r="T41" s="1298"/>
      <c r="U41" s="1292">
        <f t="shared" si="18"/>
        <v>32</v>
      </c>
      <c r="V41" s="1293"/>
      <c r="W41" s="1294">
        <f t="shared" si="19"/>
        <v>3068</v>
      </c>
      <c r="X41" s="1295"/>
      <c r="Y41" s="1295"/>
      <c r="Z41" s="1296"/>
      <c r="AA41" s="1297">
        <f t="shared" si="20"/>
        <v>2963</v>
      </c>
      <c r="AB41" s="1295"/>
      <c r="AC41" s="1295"/>
      <c r="AD41" s="1296"/>
      <c r="AE41" s="1298">
        <f t="shared" si="1"/>
        <v>-3.4224250325945178</v>
      </c>
      <c r="AF41" s="1298"/>
      <c r="AG41" s="1292">
        <f t="shared" si="2"/>
        <v>37</v>
      </c>
      <c r="AH41" s="1293"/>
      <c r="AK41" s="1333" t="s">
        <v>120</v>
      </c>
      <c r="AL41" s="1334"/>
      <c r="AM41" s="1335"/>
      <c r="AN41" s="1297">
        <v>7333</v>
      </c>
      <c r="AO41" s="1295"/>
      <c r="AP41" s="1296"/>
      <c r="AQ41" s="1297">
        <v>6722</v>
      </c>
      <c r="AR41" s="1295"/>
      <c r="AS41" s="1296"/>
      <c r="AT41" s="1336">
        <f t="shared" si="21"/>
        <v>-8.3321969180417312</v>
      </c>
      <c r="AU41" s="1337"/>
      <c r="AV41" s="1338"/>
      <c r="AW41" s="1339">
        <f t="shared" si="3"/>
        <v>32</v>
      </c>
      <c r="AX41" s="1340"/>
      <c r="BA41" s="375" t="s">
        <v>86</v>
      </c>
      <c r="BB41" s="375">
        <v>3214</v>
      </c>
      <c r="BC41" s="375">
        <v>1122</v>
      </c>
      <c r="BD41" s="348"/>
      <c r="BE41" s="348"/>
      <c r="BF41" s="375" t="s">
        <v>86</v>
      </c>
      <c r="BG41" s="375">
        <v>3038</v>
      </c>
      <c r="BH41" s="375">
        <v>1127</v>
      </c>
      <c r="BI41" s="348"/>
      <c r="BJ41" s="348"/>
      <c r="BK41" s="348"/>
      <c r="BL41" s="348"/>
      <c r="BM41" s="348"/>
      <c r="BN41" s="348"/>
    </row>
    <row r="42" spans="3:66" ht="15.75" customHeight="1">
      <c r="C42" s="1039"/>
      <c r="D42" s="1039"/>
      <c r="E42" s="1381"/>
      <c r="F42" s="1366" t="s">
        <v>122</v>
      </c>
      <c r="G42" s="1367"/>
      <c r="H42" s="1367"/>
      <c r="I42" s="1367"/>
      <c r="J42" s="1368"/>
      <c r="K42" s="1285">
        <f t="shared" si="16"/>
        <v>25026</v>
      </c>
      <c r="L42" s="1286"/>
      <c r="M42" s="1286"/>
      <c r="N42" s="1287"/>
      <c r="O42" s="1288">
        <f t="shared" si="17"/>
        <v>23426</v>
      </c>
      <c r="P42" s="1286"/>
      <c r="Q42" s="1286"/>
      <c r="R42" s="1287"/>
      <c r="S42" s="1289">
        <f t="shared" si="0"/>
        <v>-6.3933509150483445</v>
      </c>
      <c r="T42" s="1289"/>
      <c r="U42" s="1290">
        <f t="shared" si="18"/>
        <v>30</v>
      </c>
      <c r="V42" s="1291"/>
      <c r="W42" s="1285">
        <f t="shared" si="19"/>
        <v>10763</v>
      </c>
      <c r="X42" s="1286"/>
      <c r="Y42" s="1286"/>
      <c r="Z42" s="1287"/>
      <c r="AA42" s="1288">
        <f t="shared" si="20"/>
        <v>10696</v>
      </c>
      <c r="AB42" s="1286"/>
      <c r="AC42" s="1286"/>
      <c r="AD42" s="1287"/>
      <c r="AE42" s="1289">
        <f t="shared" si="1"/>
        <v>-0.62250301960420984</v>
      </c>
      <c r="AF42" s="1289"/>
      <c r="AG42" s="1290">
        <f t="shared" si="2"/>
        <v>35</v>
      </c>
      <c r="AH42" s="1291"/>
      <c r="AK42" s="1352" t="s">
        <v>122</v>
      </c>
      <c r="AL42" s="1353"/>
      <c r="AM42" s="1354"/>
      <c r="AN42" s="1315">
        <v>25026</v>
      </c>
      <c r="AO42" s="1313"/>
      <c r="AP42" s="1314"/>
      <c r="AQ42" s="1315">
        <v>23426</v>
      </c>
      <c r="AR42" s="1313"/>
      <c r="AS42" s="1314"/>
      <c r="AT42" s="1349">
        <f t="shared" si="21"/>
        <v>-6.3933509150483445</v>
      </c>
      <c r="AU42" s="1350"/>
      <c r="AV42" s="1351"/>
      <c r="AW42" s="1331">
        <f t="shared" si="3"/>
        <v>30</v>
      </c>
      <c r="AX42" s="1332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</row>
    <row r="43" spans="3:66" ht="15.75" customHeight="1">
      <c r="C43" s="1382"/>
      <c r="D43" s="1382"/>
      <c r="E43" s="1383"/>
      <c r="F43" s="1373" t="s">
        <v>64</v>
      </c>
      <c r="G43" s="1374"/>
      <c r="H43" s="1374"/>
      <c r="I43" s="1374"/>
      <c r="J43" s="1375"/>
      <c r="K43" s="1363">
        <f>SUM(K33:N42)</f>
        <v>347157</v>
      </c>
      <c r="L43" s="1364"/>
      <c r="M43" s="1365"/>
      <c r="N43" s="1365"/>
      <c r="O43" s="1280">
        <f>SUM(O33:R42)</f>
        <v>336493</v>
      </c>
      <c r="P43" s="1280"/>
      <c r="Q43" s="1281"/>
      <c r="R43" s="1281"/>
      <c r="S43" s="1282">
        <f>O43/K43*100-100</f>
        <v>-3.0718090086041769</v>
      </c>
      <c r="T43" s="1283"/>
      <c r="U43" s="1281"/>
      <c r="V43" s="1284"/>
      <c r="W43" s="1279">
        <f>SUM(W33:Z42)</f>
        <v>139299</v>
      </c>
      <c r="X43" s="1280"/>
      <c r="Y43" s="1281"/>
      <c r="Z43" s="1281"/>
      <c r="AA43" s="1280">
        <f>SUM(AA33:AD42)</f>
        <v>143731</v>
      </c>
      <c r="AB43" s="1280"/>
      <c r="AC43" s="1281"/>
      <c r="AD43" s="1281"/>
      <c r="AE43" s="1282">
        <f>AA43/W43*100-100</f>
        <v>3.181645237941396</v>
      </c>
      <c r="AF43" s="1283"/>
      <c r="AG43" s="1281"/>
      <c r="AH43" s="1284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</row>
    <row r="44" spans="3:66" ht="15.75" customHeight="1">
      <c r="C44" s="1362" t="s">
        <v>993</v>
      </c>
      <c r="D44" s="1362"/>
      <c r="E44" s="1362"/>
      <c r="F44" s="1362"/>
      <c r="G44" s="1362"/>
      <c r="H44" s="1362"/>
      <c r="I44" s="1362"/>
      <c r="J44" s="1362"/>
      <c r="K44" s="1363">
        <f>K8+K23+K32+K14+K43</f>
        <v>9126213</v>
      </c>
      <c r="L44" s="1364"/>
      <c r="M44" s="1365"/>
      <c r="N44" s="1365"/>
      <c r="O44" s="1280">
        <f>O8+O23+O32+O14+O43</f>
        <v>9237337</v>
      </c>
      <c r="P44" s="1280"/>
      <c r="Q44" s="1281"/>
      <c r="R44" s="1281"/>
      <c r="S44" s="1282">
        <f>O44/K44*100-100</f>
        <v>1.2176353981657115</v>
      </c>
      <c r="T44" s="1283"/>
      <c r="U44" s="1281"/>
      <c r="V44" s="1284"/>
      <c r="W44" s="1279">
        <f>W8+W23+W32+W14+W43</f>
        <v>3979277</v>
      </c>
      <c r="X44" s="1280"/>
      <c r="Y44" s="1281"/>
      <c r="Z44" s="1281"/>
      <c r="AA44" s="1280">
        <f>AA8+AA23+AA32+AA14+AA43</f>
        <v>4223706</v>
      </c>
      <c r="AB44" s="1280"/>
      <c r="AC44" s="1281"/>
      <c r="AD44" s="1281"/>
      <c r="AE44" s="1282">
        <f t="shared" si="1"/>
        <v>6.1425480055799113</v>
      </c>
      <c r="AF44" s="1283"/>
      <c r="AG44" s="1281"/>
      <c r="AH44" s="1284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</row>
    <row r="45" spans="3:66" ht="15.75" customHeight="1"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760" t="s">
        <v>860</v>
      </c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</row>
    <row r="46" spans="3:66" ht="15.75" customHeight="1"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</row>
    <row r="47" spans="3:66" ht="15.75" customHeight="1"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</row>
    <row r="48" spans="3:66" ht="15.75" customHeight="1"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3"/>
      <c r="AF48" s="373"/>
      <c r="AG48" s="373"/>
      <c r="AH48" s="373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</row>
    <row r="49" spans="15:52" ht="15.75" customHeight="1"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</row>
    <row r="50" spans="15:52" ht="15.75" customHeight="1"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</row>
    <row r="51" spans="15:52" ht="15.75" customHeight="1"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</row>
    <row r="52" spans="15:52" ht="15.75" customHeight="1"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</row>
    <row r="53" spans="15:52" ht="15.75" customHeight="1"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</row>
    <row r="54" spans="15:52" ht="15.75" customHeight="1"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</row>
    <row r="55" spans="15:52" ht="15.75" customHeight="1"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</row>
    <row r="56" spans="15:52" ht="15.75" customHeight="1"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</row>
    <row r="57" spans="15:52" ht="15.75" customHeight="1"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</row>
    <row r="58" spans="15:52" ht="15.75" customHeight="1"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</row>
    <row r="59" spans="15:52" ht="15.75" customHeight="1"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</row>
    <row r="60" spans="15:52" ht="15.75" customHeight="1">
      <c r="AK60" s="348"/>
      <c r="AL60" s="348"/>
      <c r="AM60" s="348"/>
      <c r="AN60" s="348"/>
      <c r="AO60" s="348"/>
      <c r="AP60" s="348"/>
      <c r="AQ60" s="348"/>
      <c r="AR60" s="348"/>
      <c r="AS60" s="348"/>
      <c r="AT60" s="348"/>
      <c r="AU60" s="348"/>
      <c r="AV60" s="348"/>
      <c r="AW60" s="348"/>
      <c r="AX60" s="348"/>
      <c r="AY60" s="348"/>
      <c r="AZ60" s="348"/>
    </row>
    <row r="61" spans="15:52" ht="15.75" customHeight="1">
      <c r="AK61" s="348"/>
      <c r="AL61" s="348"/>
      <c r="AM61" s="348"/>
      <c r="AN61" s="3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</row>
  </sheetData>
  <mergeCells count="535">
    <mergeCell ref="AW7:AX7"/>
    <mergeCell ref="AT7:AV7"/>
    <mergeCell ref="AQ7:AS7"/>
    <mergeCell ref="AW6:AX6"/>
    <mergeCell ref="AT6:AV6"/>
    <mergeCell ref="AQ6:AS6"/>
    <mergeCell ref="AQ20:AS20"/>
    <mergeCell ref="AT10:AV10"/>
    <mergeCell ref="AQ10:AS10"/>
    <mergeCell ref="AT17:AV17"/>
    <mergeCell ref="AT16:AV16"/>
    <mergeCell ref="AT15:AV15"/>
    <mergeCell ref="AT18:AV18"/>
    <mergeCell ref="AW18:AX18"/>
    <mergeCell ref="AW17:AX17"/>
    <mergeCell ref="AW16:AX16"/>
    <mergeCell ref="AW15:AX15"/>
    <mergeCell ref="AT9:AV9"/>
    <mergeCell ref="AW9:AX9"/>
    <mergeCell ref="AW10:AX10"/>
    <mergeCell ref="AT11:AV11"/>
    <mergeCell ref="AW11:AX11"/>
    <mergeCell ref="AW12:AX12"/>
    <mergeCell ref="AN10:AP10"/>
    <mergeCell ref="AK10:AM10"/>
    <mergeCell ref="AN6:AP6"/>
    <mergeCell ref="AK6:AM6"/>
    <mergeCell ref="AN7:AP7"/>
    <mergeCell ref="AK7:AM7"/>
    <mergeCell ref="AQ34:AS34"/>
    <mergeCell ref="AN34:AP34"/>
    <mergeCell ref="AK34:AM34"/>
    <mergeCell ref="AN17:AP17"/>
    <mergeCell ref="AQ17:AS17"/>
    <mergeCell ref="AK16:AM16"/>
    <mergeCell ref="AN16:AP16"/>
    <mergeCell ref="AQ16:AS16"/>
    <mergeCell ref="AK15:AM15"/>
    <mergeCell ref="AN15:AP15"/>
    <mergeCell ref="AQ15:AS15"/>
    <mergeCell ref="AQ21:AS21"/>
    <mergeCell ref="AQ18:AS18"/>
    <mergeCell ref="AK25:AM25"/>
    <mergeCell ref="AN25:AP25"/>
    <mergeCell ref="AK24:AM24"/>
    <mergeCell ref="AN24:AP24"/>
    <mergeCell ref="AK22:AM22"/>
    <mergeCell ref="AQ42:AS42"/>
    <mergeCell ref="AN42:AP42"/>
    <mergeCell ref="AK42:AM42"/>
    <mergeCell ref="AT29:AV29"/>
    <mergeCell ref="AT30:AV30"/>
    <mergeCell ref="AQ30:AS30"/>
    <mergeCell ref="AN30:AP30"/>
    <mergeCell ref="AK30:AM30"/>
    <mergeCell ref="AN31:AP31"/>
    <mergeCell ref="AN29:AP29"/>
    <mergeCell ref="AK29:AM29"/>
    <mergeCell ref="AT31:AV31"/>
    <mergeCell ref="AT34:AV34"/>
    <mergeCell ref="AT39:AV39"/>
    <mergeCell ref="AT42:AV42"/>
    <mergeCell ref="B1:C1"/>
    <mergeCell ref="E1:AF1"/>
    <mergeCell ref="AG7:AH7"/>
    <mergeCell ref="C4:E5"/>
    <mergeCell ref="F4:J5"/>
    <mergeCell ref="K5:N5"/>
    <mergeCell ref="O5:R5"/>
    <mergeCell ref="AG6:AH6"/>
    <mergeCell ref="W7:Z7"/>
    <mergeCell ref="AA7:AD7"/>
    <mergeCell ref="AE7:AF7"/>
    <mergeCell ref="F7:J7"/>
    <mergeCell ref="K7:N7"/>
    <mergeCell ref="O7:R7"/>
    <mergeCell ref="S7:T7"/>
    <mergeCell ref="U7:V7"/>
    <mergeCell ref="C6:E8"/>
    <mergeCell ref="F6:J6"/>
    <mergeCell ref="K6:N6"/>
    <mergeCell ref="O6:R6"/>
    <mergeCell ref="S6:T6"/>
    <mergeCell ref="U6:V6"/>
    <mergeCell ref="F8:J8"/>
    <mergeCell ref="K8:N8"/>
    <mergeCell ref="S12:T12"/>
    <mergeCell ref="U12:V12"/>
    <mergeCell ref="F14:J14"/>
    <mergeCell ref="F13:J13"/>
    <mergeCell ref="K13:N13"/>
    <mergeCell ref="O13:R13"/>
    <mergeCell ref="S13:T13"/>
    <mergeCell ref="C9:E14"/>
    <mergeCell ref="F9:J9"/>
    <mergeCell ref="K9:N9"/>
    <mergeCell ref="O9:R9"/>
    <mergeCell ref="S9:T9"/>
    <mergeCell ref="U9:V9"/>
    <mergeCell ref="F10:J10"/>
    <mergeCell ref="K10:N10"/>
    <mergeCell ref="O10:R10"/>
    <mergeCell ref="S10:T10"/>
    <mergeCell ref="U13:V13"/>
    <mergeCell ref="K14:N14"/>
    <mergeCell ref="O14:R14"/>
    <mergeCell ref="S14:T14"/>
    <mergeCell ref="U14:V14"/>
    <mergeCell ref="F17:J17"/>
    <mergeCell ref="K17:N17"/>
    <mergeCell ref="U15:V15"/>
    <mergeCell ref="AG15:AH15"/>
    <mergeCell ref="O8:R8"/>
    <mergeCell ref="F15:J15"/>
    <mergeCell ref="K15:N15"/>
    <mergeCell ref="O15:R15"/>
    <mergeCell ref="S15:T15"/>
    <mergeCell ref="U8:V8"/>
    <mergeCell ref="F11:J11"/>
    <mergeCell ref="K11:N11"/>
    <mergeCell ref="O11:R11"/>
    <mergeCell ref="S11:T11"/>
    <mergeCell ref="U11:V11"/>
    <mergeCell ref="U10:V10"/>
    <mergeCell ref="S8:T8"/>
    <mergeCell ref="F12:J12"/>
    <mergeCell ref="K12:N12"/>
    <mergeCell ref="O12:R12"/>
    <mergeCell ref="AG10:AH10"/>
    <mergeCell ref="W8:Z8"/>
    <mergeCell ref="AA8:AD8"/>
    <mergeCell ref="AE8:AF8"/>
    <mergeCell ref="AT21:AV21"/>
    <mergeCell ref="AW21:AX21"/>
    <mergeCell ref="F19:J19"/>
    <mergeCell ref="K19:N19"/>
    <mergeCell ref="O19:R19"/>
    <mergeCell ref="S19:T19"/>
    <mergeCell ref="U19:V19"/>
    <mergeCell ref="AK21:AM21"/>
    <mergeCell ref="AN21:AP21"/>
    <mergeCell ref="F21:J21"/>
    <mergeCell ref="K21:N21"/>
    <mergeCell ref="O21:R21"/>
    <mergeCell ref="S21:T21"/>
    <mergeCell ref="U21:V21"/>
    <mergeCell ref="AK19:AM19"/>
    <mergeCell ref="AW19:AX19"/>
    <mergeCell ref="AT19:AV19"/>
    <mergeCell ref="AQ19:AS19"/>
    <mergeCell ref="AN19:AP19"/>
    <mergeCell ref="AN20:AP20"/>
    <mergeCell ref="AK20:AM20"/>
    <mergeCell ref="AW20:AX20"/>
    <mergeCell ref="AT20:AV20"/>
    <mergeCell ref="F20:J20"/>
    <mergeCell ref="K20:N20"/>
    <mergeCell ref="O20:R20"/>
    <mergeCell ref="S20:T20"/>
    <mergeCell ref="U20:V20"/>
    <mergeCell ref="AK18:AM18"/>
    <mergeCell ref="AN18:AP18"/>
    <mergeCell ref="F16:J16"/>
    <mergeCell ref="K16:N16"/>
    <mergeCell ref="O16:R16"/>
    <mergeCell ref="S16:T16"/>
    <mergeCell ref="U16:V16"/>
    <mergeCell ref="O17:R17"/>
    <mergeCell ref="S17:T17"/>
    <mergeCell ref="U17:V17"/>
    <mergeCell ref="AK17:AM17"/>
    <mergeCell ref="W18:Z18"/>
    <mergeCell ref="AA18:AD18"/>
    <mergeCell ref="AE18:AF18"/>
    <mergeCell ref="AG18:AH18"/>
    <mergeCell ref="F18:J18"/>
    <mergeCell ref="K18:N18"/>
    <mergeCell ref="O18:R18"/>
    <mergeCell ref="S18:T18"/>
    <mergeCell ref="U18:V18"/>
    <mergeCell ref="F22:J22"/>
    <mergeCell ref="K22:N22"/>
    <mergeCell ref="O22:R22"/>
    <mergeCell ref="S22:T22"/>
    <mergeCell ref="U22:V22"/>
    <mergeCell ref="F35:J35"/>
    <mergeCell ref="K35:N35"/>
    <mergeCell ref="O35:R35"/>
    <mergeCell ref="O34:R34"/>
    <mergeCell ref="S34:T34"/>
    <mergeCell ref="U34:V34"/>
    <mergeCell ref="F34:J34"/>
    <mergeCell ref="K34:N34"/>
    <mergeCell ref="K33:N33"/>
    <mergeCell ref="O33:R33"/>
    <mergeCell ref="S33:T33"/>
    <mergeCell ref="U33:V33"/>
    <mergeCell ref="F33:J33"/>
    <mergeCell ref="U32:V32"/>
    <mergeCell ref="F23:J23"/>
    <mergeCell ref="K23:N23"/>
    <mergeCell ref="O23:R23"/>
    <mergeCell ref="S23:T23"/>
    <mergeCell ref="U23:V23"/>
    <mergeCell ref="C24:E32"/>
    <mergeCell ref="F24:J24"/>
    <mergeCell ref="K24:N24"/>
    <mergeCell ref="O24:R24"/>
    <mergeCell ref="S24:T24"/>
    <mergeCell ref="U24:V24"/>
    <mergeCell ref="W23:Z23"/>
    <mergeCell ref="AE23:AF23"/>
    <mergeCell ref="AG23:AH23"/>
    <mergeCell ref="AE28:AF28"/>
    <mergeCell ref="AG28:AH28"/>
    <mergeCell ref="AE29:AF29"/>
    <mergeCell ref="AG29:AH29"/>
    <mergeCell ref="AA26:AD26"/>
    <mergeCell ref="AE26:AF26"/>
    <mergeCell ref="AG26:AH26"/>
    <mergeCell ref="W27:Z27"/>
    <mergeCell ref="AA27:AD27"/>
    <mergeCell ref="AA23:AD23"/>
    <mergeCell ref="F27:J27"/>
    <mergeCell ref="K27:N27"/>
    <mergeCell ref="O27:R27"/>
    <mergeCell ref="S27:T27"/>
    <mergeCell ref="C15:E23"/>
    <mergeCell ref="C33:E43"/>
    <mergeCell ref="F41:J41"/>
    <mergeCell ref="K41:N41"/>
    <mergeCell ref="O41:R41"/>
    <mergeCell ref="S41:T41"/>
    <mergeCell ref="S40:T40"/>
    <mergeCell ref="U40:V40"/>
    <mergeCell ref="F36:J36"/>
    <mergeCell ref="O38:R38"/>
    <mergeCell ref="S38:T38"/>
    <mergeCell ref="U38:V38"/>
    <mergeCell ref="F38:J38"/>
    <mergeCell ref="K38:N38"/>
    <mergeCell ref="K37:N37"/>
    <mergeCell ref="O37:R37"/>
    <mergeCell ref="S37:T37"/>
    <mergeCell ref="U37:V37"/>
    <mergeCell ref="F37:J37"/>
    <mergeCell ref="K36:N36"/>
    <mergeCell ref="O36:R36"/>
    <mergeCell ref="S36:T36"/>
    <mergeCell ref="S35:T35"/>
    <mergeCell ref="U35:V35"/>
    <mergeCell ref="U36:V36"/>
    <mergeCell ref="AG33:AH33"/>
    <mergeCell ref="W36:Z36"/>
    <mergeCell ref="AA36:AD36"/>
    <mergeCell ref="AE36:AF36"/>
    <mergeCell ref="F40:J40"/>
    <mergeCell ref="K40:N40"/>
    <mergeCell ref="O40:R40"/>
    <mergeCell ref="O39:R39"/>
    <mergeCell ref="S39:T39"/>
    <mergeCell ref="U39:V39"/>
    <mergeCell ref="AG36:AH36"/>
    <mergeCell ref="W37:Z37"/>
    <mergeCell ref="AA37:AD37"/>
    <mergeCell ref="AE37:AF37"/>
    <mergeCell ref="AG37:AH37"/>
    <mergeCell ref="W34:Z34"/>
    <mergeCell ref="AA34:AD34"/>
    <mergeCell ref="AE34:AF34"/>
    <mergeCell ref="AG34:AH34"/>
    <mergeCell ref="W35:Z35"/>
    <mergeCell ref="AA35:AD35"/>
    <mergeCell ref="AG35:AH35"/>
    <mergeCell ref="AG40:AH40"/>
    <mergeCell ref="W33:Z33"/>
    <mergeCell ref="AA33:AD33"/>
    <mergeCell ref="AE33:AF33"/>
    <mergeCell ref="W40:Z40"/>
    <mergeCell ref="AA40:AD40"/>
    <mergeCell ref="AE40:AF40"/>
    <mergeCell ref="W41:Z41"/>
    <mergeCell ref="AA41:AD41"/>
    <mergeCell ref="AE41:AF41"/>
    <mergeCell ref="AE35:AF35"/>
    <mergeCell ref="F43:J43"/>
    <mergeCell ref="K43:N43"/>
    <mergeCell ref="K42:N42"/>
    <mergeCell ref="O42:R42"/>
    <mergeCell ref="S42:T42"/>
    <mergeCell ref="U42:V42"/>
    <mergeCell ref="F39:J39"/>
    <mergeCell ref="K39:N39"/>
    <mergeCell ref="AK9:AM9"/>
    <mergeCell ref="U25:V25"/>
    <mergeCell ref="AK12:AM12"/>
    <mergeCell ref="AG11:AH11"/>
    <mergeCell ref="AA12:AD12"/>
    <mergeCell ref="AE12:AF12"/>
    <mergeCell ref="AG12:AH12"/>
    <mergeCell ref="W13:Z13"/>
    <mergeCell ref="AA13:AD13"/>
    <mergeCell ref="AE13:AF13"/>
    <mergeCell ref="AG13:AH13"/>
    <mergeCell ref="W11:Z11"/>
    <mergeCell ref="AA11:AD11"/>
    <mergeCell ref="AE11:AF11"/>
    <mergeCell ref="AG21:AH21"/>
    <mergeCell ref="W14:Z14"/>
    <mergeCell ref="AN9:AP9"/>
    <mergeCell ref="AQ9:AS9"/>
    <mergeCell ref="W24:Z24"/>
    <mergeCell ref="AA24:AD24"/>
    <mergeCell ref="AE24:AF24"/>
    <mergeCell ref="AG24:AH24"/>
    <mergeCell ref="AQ31:AS31"/>
    <mergeCell ref="W22:Z22"/>
    <mergeCell ref="AA22:AD22"/>
    <mergeCell ref="AE22:AF22"/>
    <mergeCell ref="AG22:AH22"/>
    <mergeCell ref="W21:Z21"/>
    <mergeCell ref="AA21:AD21"/>
    <mergeCell ref="AE21:AF21"/>
    <mergeCell ref="AK11:AM11"/>
    <mergeCell ref="AN11:AP11"/>
    <mergeCell ref="AQ11:AS11"/>
    <mergeCell ref="W28:Z28"/>
    <mergeCell ref="AA28:AD28"/>
    <mergeCell ref="W29:Z29"/>
    <mergeCell ref="AA29:AD29"/>
    <mergeCell ref="W26:Z26"/>
    <mergeCell ref="AN22:AP22"/>
    <mergeCell ref="AK28:AM28"/>
    <mergeCell ref="AW29:AX29"/>
    <mergeCell ref="F31:J31"/>
    <mergeCell ref="K31:N31"/>
    <mergeCell ref="O31:R31"/>
    <mergeCell ref="C44:J44"/>
    <mergeCell ref="K44:N44"/>
    <mergeCell ref="O44:R44"/>
    <mergeCell ref="O43:R43"/>
    <mergeCell ref="S43:T43"/>
    <mergeCell ref="U43:V43"/>
    <mergeCell ref="F42:J42"/>
    <mergeCell ref="U41:V41"/>
    <mergeCell ref="F29:J29"/>
    <mergeCell ref="K29:N29"/>
    <mergeCell ref="O29:R29"/>
    <mergeCell ref="S29:T29"/>
    <mergeCell ref="U29:V29"/>
    <mergeCell ref="S31:T31"/>
    <mergeCell ref="U31:V31"/>
    <mergeCell ref="F32:J32"/>
    <mergeCell ref="K32:N32"/>
    <mergeCell ref="O32:R32"/>
    <mergeCell ref="S32:T32"/>
    <mergeCell ref="W32:Z32"/>
    <mergeCell ref="AW31:AX31"/>
    <mergeCell ref="F28:J28"/>
    <mergeCell ref="S44:T44"/>
    <mergeCell ref="U44:V44"/>
    <mergeCell ref="W25:Z25"/>
    <mergeCell ref="AA25:AD25"/>
    <mergeCell ref="AE25:AF25"/>
    <mergeCell ref="AG25:AH25"/>
    <mergeCell ref="S28:T28"/>
    <mergeCell ref="U28:V28"/>
    <mergeCell ref="S26:T26"/>
    <mergeCell ref="U26:V26"/>
    <mergeCell ref="F30:J30"/>
    <mergeCell ref="K30:N30"/>
    <mergeCell ref="O30:R30"/>
    <mergeCell ref="S30:T30"/>
    <mergeCell ref="U30:V30"/>
    <mergeCell ref="K28:N28"/>
    <mergeCell ref="AW28:AX28"/>
    <mergeCell ref="F25:J25"/>
    <mergeCell ref="K25:N25"/>
    <mergeCell ref="O25:R25"/>
    <mergeCell ref="S25:T25"/>
    <mergeCell ref="AW30:AX30"/>
    <mergeCell ref="AN28:AP28"/>
    <mergeCell ref="AW27:AX27"/>
    <mergeCell ref="AW26:AX26"/>
    <mergeCell ref="O28:R28"/>
    <mergeCell ref="U27:V27"/>
    <mergeCell ref="F26:J26"/>
    <mergeCell ref="K26:N26"/>
    <mergeCell ref="O26:R26"/>
    <mergeCell ref="AE27:AF27"/>
    <mergeCell ref="AG27:AH27"/>
    <mergeCell ref="AN26:AP26"/>
    <mergeCell ref="AN12:AP12"/>
    <mergeCell ref="AQ12:AS12"/>
    <mergeCell ref="AT12:AV12"/>
    <mergeCell ref="AQ28:AS28"/>
    <mergeCell ref="W20:Z20"/>
    <mergeCell ref="AA20:AD20"/>
    <mergeCell ref="AE20:AF20"/>
    <mergeCell ref="AG20:AH20"/>
    <mergeCell ref="AT27:AV27"/>
    <mergeCell ref="AK27:AM27"/>
    <mergeCell ref="AN27:AP27"/>
    <mergeCell ref="AQ27:AS27"/>
    <mergeCell ref="W19:Z19"/>
    <mergeCell ref="AA19:AD19"/>
    <mergeCell ref="AE19:AF19"/>
    <mergeCell ref="AG19:AH19"/>
    <mergeCell ref="AK13:AM13"/>
    <mergeCell ref="AN13:AP13"/>
    <mergeCell ref="AQ13:AS13"/>
    <mergeCell ref="AT13:AV13"/>
    <mergeCell ref="AQ26:AS26"/>
    <mergeCell ref="AT26:AV26"/>
    <mergeCell ref="AK26:AM26"/>
    <mergeCell ref="W12:Z12"/>
    <mergeCell ref="AW34:AX34"/>
    <mergeCell ref="AK35:AM35"/>
    <mergeCell ref="AN35:AP35"/>
    <mergeCell ref="AQ35:AS35"/>
    <mergeCell ref="AT35:AV35"/>
    <mergeCell ref="AW35:AX35"/>
    <mergeCell ref="AW13:AX13"/>
    <mergeCell ref="AK33:AM33"/>
    <mergeCell ref="AN33:AP33"/>
    <mergeCell ref="AQ33:AS33"/>
    <mergeCell ref="AT33:AV33"/>
    <mergeCell ref="AW33:AX33"/>
    <mergeCell ref="AQ25:AS25"/>
    <mergeCell ref="AT25:AV25"/>
    <mergeCell ref="AW25:AX25"/>
    <mergeCell ref="AW24:AX24"/>
    <mergeCell ref="AQ24:AS24"/>
    <mergeCell ref="AT24:AV24"/>
    <mergeCell ref="AT22:AV22"/>
    <mergeCell ref="AW22:AX22"/>
    <mergeCell ref="AQ22:AS22"/>
    <mergeCell ref="AQ29:AS29"/>
    <mergeCell ref="AK31:AM31"/>
    <mergeCell ref="AT28:AV28"/>
    <mergeCell ref="AW39:AX39"/>
    <mergeCell ref="AK36:AM36"/>
    <mergeCell ref="AN36:AP36"/>
    <mergeCell ref="AQ36:AS36"/>
    <mergeCell ref="AT36:AV36"/>
    <mergeCell ref="AW36:AX36"/>
    <mergeCell ref="AK37:AM37"/>
    <mergeCell ref="AN37:AP37"/>
    <mergeCell ref="AQ37:AS37"/>
    <mergeCell ref="AT37:AV37"/>
    <mergeCell ref="AW37:AX37"/>
    <mergeCell ref="AQ39:AS39"/>
    <mergeCell ref="AW42:AX42"/>
    <mergeCell ref="S5:T5"/>
    <mergeCell ref="U5:V5"/>
    <mergeCell ref="W6:Z6"/>
    <mergeCell ref="AA6:AD6"/>
    <mergeCell ref="AE6:AF6"/>
    <mergeCell ref="AK40:AM40"/>
    <mergeCell ref="AN40:AP40"/>
    <mergeCell ref="AQ40:AS40"/>
    <mergeCell ref="AT40:AV40"/>
    <mergeCell ref="AW40:AX40"/>
    <mergeCell ref="AK41:AM41"/>
    <mergeCell ref="AN41:AP41"/>
    <mergeCell ref="AQ41:AS41"/>
    <mergeCell ref="AT41:AV41"/>
    <mergeCell ref="AW41:AX41"/>
    <mergeCell ref="AK38:AM38"/>
    <mergeCell ref="AN38:AP38"/>
    <mergeCell ref="AQ38:AS38"/>
    <mergeCell ref="AT38:AV38"/>
    <mergeCell ref="AW38:AX38"/>
    <mergeCell ref="AK39:AM39"/>
    <mergeCell ref="AN39:AP39"/>
    <mergeCell ref="AE10:AF10"/>
    <mergeCell ref="K4:V4"/>
    <mergeCell ref="W4:AH4"/>
    <mergeCell ref="W5:Z5"/>
    <mergeCell ref="AA5:AD5"/>
    <mergeCell ref="AE5:AF5"/>
    <mergeCell ref="AG5:AH5"/>
    <mergeCell ref="W17:Z17"/>
    <mergeCell ref="AA17:AD17"/>
    <mergeCell ref="AE17:AF17"/>
    <mergeCell ref="AG17:AH17"/>
    <mergeCell ref="W16:Z16"/>
    <mergeCell ref="AA16:AD16"/>
    <mergeCell ref="AE16:AF16"/>
    <mergeCell ref="AG16:AH16"/>
    <mergeCell ref="W15:Z15"/>
    <mergeCell ref="AA15:AD15"/>
    <mergeCell ref="AE15:AF15"/>
    <mergeCell ref="AG8:AH8"/>
    <mergeCell ref="W9:Z9"/>
    <mergeCell ref="AA9:AD9"/>
    <mergeCell ref="AE9:AF9"/>
    <mergeCell ref="AG9:AH9"/>
    <mergeCell ref="W10:Z10"/>
    <mergeCell ref="AA10:AD10"/>
    <mergeCell ref="AA14:AD14"/>
    <mergeCell ref="AE14:AF14"/>
    <mergeCell ref="AG14:AH14"/>
    <mergeCell ref="AA32:AD32"/>
    <mergeCell ref="AE32:AF32"/>
    <mergeCell ref="AG32:AH32"/>
    <mergeCell ref="W30:Z30"/>
    <mergeCell ref="AA30:AD30"/>
    <mergeCell ref="AE30:AF30"/>
    <mergeCell ref="AG30:AH30"/>
    <mergeCell ref="W31:Z31"/>
    <mergeCell ref="AA31:AD31"/>
    <mergeCell ref="AE31:AF31"/>
    <mergeCell ref="AG31:AH31"/>
    <mergeCell ref="AG41:AH41"/>
    <mergeCell ref="W38:Z38"/>
    <mergeCell ref="AA38:AD38"/>
    <mergeCell ref="AE38:AF38"/>
    <mergeCell ref="AG38:AH38"/>
    <mergeCell ref="W39:Z39"/>
    <mergeCell ref="AA39:AD39"/>
    <mergeCell ref="AE39:AF39"/>
    <mergeCell ref="AG39:AH39"/>
    <mergeCell ref="W44:Z44"/>
    <mergeCell ref="AA44:AD44"/>
    <mergeCell ref="AE44:AF44"/>
    <mergeCell ref="AG44:AH44"/>
    <mergeCell ref="W42:Z42"/>
    <mergeCell ref="AA42:AD42"/>
    <mergeCell ref="AE42:AF42"/>
    <mergeCell ref="AG42:AH42"/>
    <mergeCell ref="W43:Z43"/>
    <mergeCell ref="AA43:AD43"/>
    <mergeCell ref="AE43:AF43"/>
    <mergeCell ref="AG43:AH4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5" orientation="portrait" useFirstPageNumber="1" r:id="rId1"/>
  <headerFooter>
    <oddFooter>&amp;C&amp;"HGPｺﾞｼｯｸM,ﾒﾃﾞｨｳﾑ"&amp;10&amp;P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Z54"/>
  <sheetViews>
    <sheetView zoomScale="115" zoomScaleNormal="115" workbookViewId="0"/>
  </sheetViews>
  <sheetFormatPr defaultColWidth="2.625" defaultRowHeight="15.75" customHeight="1"/>
  <cols>
    <col min="1" max="2" width="2.625" style="348"/>
    <col min="3" max="6" width="3.25" style="348" customWidth="1"/>
    <col min="7" max="7" width="4.125" style="348" customWidth="1"/>
    <col min="8" max="8" width="6.625" style="348" customWidth="1"/>
    <col min="9" max="9" width="7.625" style="348" customWidth="1"/>
    <col min="10" max="17" width="6.625" style="348" customWidth="1"/>
    <col min="18" max="18" width="2.625" style="349"/>
    <col min="19" max="19" width="2.625" style="348"/>
    <col min="20" max="52" width="2.625" style="352"/>
    <col min="53" max="16384" width="2.625" style="348"/>
  </cols>
  <sheetData>
    <row r="1" spans="2:52" s="339" customFormat="1" ht="15.75" customHeight="1"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76"/>
      <c r="S1" s="338"/>
      <c r="T1" s="357"/>
      <c r="U1" s="357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</row>
    <row r="2" spans="2:52" s="342" customFormat="1" ht="15.75" customHeight="1">
      <c r="B2" s="340"/>
      <c r="C2" s="1160" t="s">
        <v>403</v>
      </c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341"/>
      <c r="S2" s="341"/>
      <c r="T2" s="363"/>
      <c r="U2" s="363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</row>
    <row r="3" spans="2:52" s="342" customFormat="1" ht="15.75" customHeight="1">
      <c r="B3" s="340"/>
      <c r="C3" s="377"/>
      <c r="D3" s="377" t="s">
        <v>726</v>
      </c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41"/>
      <c r="S3" s="341"/>
      <c r="T3" s="363"/>
      <c r="U3" s="363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</row>
    <row r="4" spans="2:52" s="342" customFormat="1" ht="15.75" customHeight="1" thickBot="1">
      <c r="B4" s="34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369" t="s">
        <v>811</v>
      </c>
      <c r="R4" s="341"/>
      <c r="S4" s="341"/>
      <c r="T4" s="363"/>
      <c r="U4" s="363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</row>
    <row r="5" spans="2:52" s="339" customFormat="1" ht="15.75" customHeight="1" thickTop="1">
      <c r="B5" s="346"/>
      <c r="C5" s="1066" t="s">
        <v>961</v>
      </c>
      <c r="D5" s="1066"/>
      <c r="E5" s="1066"/>
      <c r="F5" s="1066"/>
      <c r="G5" s="1161"/>
      <c r="H5" s="1399" t="s">
        <v>368</v>
      </c>
      <c r="I5" s="1089" t="s">
        <v>361</v>
      </c>
      <c r="J5" s="1090"/>
      <c r="K5" s="1397"/>
      <c r="L5" s="1089" t="s">
        <v>364</v>
      </c>
      <c r="M5" s="1090"/>
      <c r="N5" s="1397"/>
      <c r="O5" s="1066" t="s">
        <v>367</v>
      </c>
      <c r="P5" s="1066"/>
      <c r="Q5" s="1066"/>
      <c r="R5" s="345"/>
      <c r="S5" s="345"/>
      <c r="T5" s="345"/>
      <c r="U5" s="345"/>
    </row>
    <row r="6" spans="2:52" s="339" customFormat="1" ht="15.75" customHeight="1">
      <c r="B6" s="346"/>
      <c r="C6" s="1078"/>
      <c r="D6" s="1078"/>
      <c r="E6" s="1078"/>
      <c r="F6" s="1078"/>
      <c r="G6" s="1162"/>
      <c r="H6" s="1400"/>
      <c r="I6" s="783"/>
      <c r="J6" s="236" t="s">
        <v>362</v>
      </c>
      <c r="K6" s="785" t="s">
        <v>363</v>
      </c>
      <c r="L6" s="757"/>
      <c r="M6" s="236" t="s">
        <v>365</v>
      </c>
      <c r="N6" s="785" t="s">
        <v>366</v>
      </c>
      <c r="O6" s="786"/>
      <c r="P6" s="236" t="s">
        <v>361</v>
      </c>
      <c r="Q6" s="859" t="s">
        <v>364</v>
      </c>
      <c r="R6" s="345"/>
      <c r="S6" s="345"/>
      <c r="T6" s="345"/>
      <c r="U6" s="345"/>
    </row>
    <row r="7" spans="2:52" s="378" customFormat="1" ht="15.75" customHeight="1">
      <c r="C7" s="1398"/>
      <c r="D7" s="1398"/>
      <c r="E7" s="1398"/>
      <c r="F7" s="1398"/>
      <c r="G7" s="1398"/>
      <c r="H7" s="762" t="s">
        <v>39</v>
      </c>
      <c r="I7" s="762" t="s">
        <v>39</v>
      </c>
      <c r="J7" s="763" t="s">
        <v>39</v>
      </c>
      <c r="K7" s="764" t="s">
        <v>39</v>
      </c>
      <c r="L7" s="762" t="s">
        <v>39</v>
      </c>
      <c r="M7" s="763" t="s">
        <v>39</v>
      </c>
      <c r="N7" s="764" t="s">
        <v>39</v>
      </c>
      <c r="O7" s="784" t="s">
        <v>331</v>
      </c>
      <c r="P7" s="763" t="s">
        <v>331</v>
      </c>
      <c r="Q7" s="765" t="s">
        <v>331</v>
      </c>
      <c r="R7" s="379"/>
      <c r="S7" s="379"/>
      <c r="T7" s="379"/>
      <c r="U7" s="379"/>
    </row>
    <row r="8" spans="2:52" s="339" customFormat="1" ht="15.75" customHeight="1">
      <c r="B8" s="346"/>
      <c r="C8" s="1403" t="s">
        <v>114</v>
      </c>
      <c r="D8" s="1403"/>
      <c r="E8" s="1403"/>
      <c r="F8" s="1403"/>
      <c r="G8" s="1404"/>
      <c r="H8" s="975">
        <f>I8+L8</f>
        <v>163</v>
      </c>
      <c r="I8" s="975">
        <f>J8-K8</f>
        <v>6</v>
      </c>
      <c r="J8" s="976">
        <v>152</v>
      </c>
      <c r="K8" s="977">
        <v>146</v>
      </c>
      <c r="L8" s="975">
        <f>M8-N8</f>
        <v>157</v>
      </c>
      <c r="M8" s="976">
        <v>744</v>
      </c>
      <c r="N8" s="977">
        <v>587</v>
      </c>
      <c r="O8" s="978">
        <v>0.89</v>
      </c>
      <c r="P8" s="979">
        <v>0.03</v>
      </c>
      <c r="Q8" s="980">
        <v>0.85</v>
      </c>
      <c r="R8" s="345"/>
      <c r="S8" s="345"/>
      <c r="T8" s="345"/>
      <c r="U8" s="345"/>
    </row>
    <row r="9" spans="2:52" s="339" customFormat="1" ht="8.25" customHeight="1">
      <c r="B9" s="346"/>
      <c r="C9" s="637"/>
      <c r="D9" s="637"/>
      <c r="E9" s="637"/>
      <c r="F9" s="637"/>
      <c r="G9" s="637"/>
      <c r="H9" s="863"/>
      <c r="I9" s="863"/>
      <c r="J9" s="864"/>
      <c r="K9" s="865"/>
      <c r="L9" s="863"/>
      <c r="M9" s="864"/>
      <c r="N9" s="865"/>
      <c r="O9" s="874"/>
      <c r="P9" s="875"/>
      <c r="Q9" s="876"/>
      <c r="R9" s="345"/>
      <c r="S9" s="345"/>
      <c r="T9" s="345"/>
      <c r="U9" s="345"/>
    </row>
    <row r="10" spans="2:52" s="339" customFormat="1" ht="15.75" customHeight="1">
      <c r="B10" s="346"/>
      <c r="C10" s="1401" t="s">
        <v>123</v>
      </c>
      <c r="D10" s="1401"/>
      <c r="E10" s="1401"/>
      <c r="F10" s="1401"/>
      <c r="G10" s="1402"/>
      <c r="H10" s="863">
        <f>I10+L10</f>
        <v>-5160</v>
      </c>
      <c r="I10" s="863">
        <f t="shared" ref="I10:I22" si="0">J10-K10</f>
        <v>-29983</v>
      </c>
      <c r="J10" s="864">
        <v>60549</v>
      </c>
      <c r="K10" s="865">
        <v>90532</v>
      </c>
      <c r="L10" s="863">
        <f t="shared" ref="L10:L17" si="1">M10-N10</f>
        <v>24823</v>
      </c>
      <c r="M10" s="864">
        <v>488358</v>
      </c>
      <c r="N10" s="865">
        <v>463535</v>
      </c>
      <c r="O10" s="874">
        <v>-0.06</v>
      </c>
      <c r="P10" s="875">
        <v>-0.32</v>
      </c>
      <c r="Q10" s="876">
        <v>0.27</v>
      </c>
      <c r="R10" s="345"/>
      <c r="S10" s="345"/>
      <c r="T10" s="345"/>
      <c r="U10" s="345"/>
    </row>
    <row r="11" spans="2:52" s="339" customFormat="1" ht="15.75" customHeight="1">
      <c r="B11" s="346"/>
      <c r="C11" s="758"/>
      <c r="D11" s="1401" t="s">
        <v>104</v>
      </c>
      <c r="E11" s="1401"/>
      <c r="F11" s="1401"/>
      <c r="G11" s="1402"/>
      <c r="H11" s="863">
        <f>I11+L11</f>
        <v>-684</v>
      </c>
      <c r="I11" s="863">
        <f t="shared" si="0"/>
        <v>-1239</v>
      </c>
      <c r="J11" s="864">
        <v>1068</v>
      </c>
      <c r="K11" s="865">
        <v>2307</v>
      </c>
      <c r="L11" s="863">
        <f>M11-N11</f>
        <v>555</v>
      </c>
      <c r="M11" s="864">
        <v>6942</v>
      </c>
      <c r="N11" s="865">
        <v>6387</v>
      </c>
      <c r="O11" s="874">
        <v>-0.36</v>
      </c>
      <c r="P11" s="875">
        <v>-0.66</v>
      </c>
      <c r="Q11" s="876">
        <v>0.28999999999999998</v>
      </c>
      <c r="R11" s="345"/>
      <c r="S11" s="345"/>
      <c r="T11" s="345"/>
      <c r="U11" s="345"/>
    </row>
    <row r="12" spans="2:52" s="339" customFormat="1" ht="15.75" customHeight="1">
      <c r="B12" s="346"/>
      <c r="C12" s="758"/>
      <c r="D12" s="1401" t="s">
        <v>106</v>
      </c>
      <c r="E12" s="1401"/>
      <c r="F12" s="1401"/>
      <c r="G12" s="1402"/>
      <c r="H12" s="863">
        <f>I12+L12</f>
        <v>-399</v>
      </c>
      <c r="I12" s="863">
        <f t="shared" si="0"/>
        <v>-350</v>
      </c>
      <c r="J12" s="864">
        <v>163</v>
      </c>
      <c r="K12" s="865">
        <v>513</v>
      </c>
      <c r="L12" s="863">
        <f>M12-N12</f>
        <v>-49</v>
      </c>
      <c r="M12" s="864">
        <v>1322</v>
      </c>
      <c r="N12" s="865">
        <v>1371</v>
      </c>
      <c r="O12" s="874">
        <v>-0.98</v>
      </c>
      <c r="P12" s="875">
        <v>-0.86</v>
      </c>
      <c r="Q12" s="876">
        <v>-0.12</v>
      </c>
      <c r="R12" s="345"/>
      <c r="S12" s="345"/>
      <c r="T12" s="345"/>
      <c r="U12" s="345"/>
    </row>
    <row r="13" spans="2:52" s="339" customFormat="1" ht="15.75" customHeight="1">
      <c r="B13" s="346"/>
      <c r="C13" s="1401" t="s">
        <v>389</v>
      </c>
      <c r="D13" s="1401"/>
      <c r="E13" s="1401"/>
      <c r="F13" s="1401"/>
      <c r="G13" s="1402"/>
      <c r="H13" s="863">
        <f t="shared" ref="H13:H22" si="2">I13+L13</f>
        <v>-319</v>
      </c>
      <c r="I13" s="863">
        <f t="shared" si="0"/>
        <v>-379</v>
      </c>
      <c r="J13" s="864">
        <f>SUM(J14:J18)</f>
        <v>374</v>
      </c>
      <c r="K13" s="865">
        <f>SUM(K14:K18)</f>
        <v>753</v>
      </c>
      <c r="L13" s="863">
        <f t="shared" si="1"/>
        <v>60</v>
      </c>
      <c r="M13" s="864">
        <f>SUM(M14:M18)</f>
        <v>2350</v>
      </c>
      <c r="N13" s="865">
        <f>SUM(N14:N18)</f>
        <v>2290</v>
      </c>
      <c r="O13" s="874">
        <v>-0.49</v>
      </c>
      <c r="P13" s="875">
        <v>-0.57999999999999996</v>
      </c>
      <c r="Q13" s="876">
        <v>0.09</v>
      </c>
      <c r="R13" s="345"/>
      <c r="S13" s="345"/>
      <c r="T13" s="345"/>
      <c r="U13" s="345"/>
    </row>
    <row r="14" spans="2:52" s="339" customFormat="1" ht="15.75" customHeight="1">
      <c r="B14" s="346"/>
      <c r="D14" s="1401" t="s">
        <v>318</v>
      </c>
      <c r="E14" s="1401"/>
      <c r="F14" s="1401"/>
      <c r="G14" s="1402"/>
      <c r="H14" s="863">
        <f t="shared" si="2"/>
        <v>-163</v>
      </c>
      <c r="I14" s="863">
        <f t="shared" si="0"/>
        <v>-99</v>
      </c>
      <c r="J14" s="864">
        <v>32</v>
      </c>
      <c r="K14" s="865">
        <v>131</v>
      </c>
      <c r="L14" s="863">
        <f t="shared" si="1"/>
        <v>-64</v>
      </c>
      <c r="M14" s="864">
        <v>237</v>
      </c>
      <c r="N14" s="865">
        <v>301</v>
      </c>
      <c r="O14" s="874">
        <v>-1.76</v>
      </c>
      <c r="P14" s="875">
        <v>-1.07</v>
      </c>
      <c r="Q14" s="876">
        <v>-0.69</v>
      </c>
      <c r="R14" s="345"/>
      <c r="S14" s="345"/>
      <c r="T14" s="345"/>
      <c r="U14" s="345"/>
    </row>
    <row r="15" spans="2:52" s="339" customFormat="1" ht="15.75" customHeight="1">
      <c r="B15" s="346"/>
      <c r="D15" s="1401" t="s">
        <v>110</v>
      </c>
      <c r="E15" s="1401"/>
      <c r="F15" s="1401"/>
      <c r="G15" s="1402"/>
      <c r="H15" s="863">
        <f t="shared" si="2"/>
        <v>34</v>
      </c>
      <c r="I15" s="863">
        <f t="shared" si="0"/>
        <v>-63</v>
      </c>
      <c r="J15" s="864">
        <v>113</v>
      </c>
      <c r="K15" s="865">
        <v>176</v>
      </c>
      <c r="L15" s="863">
        <f t="shared" si="1"/>
        <v>97</v>
      </c>
      <c r="M15" s="864">
        <v>687</v>
      </c>
      <c r="N15" s="865">
        <v>590</v>
      </c>
      <c r="O15" s="877">
        <v>0.2</v>
      </c>
      <c r="P15" s="875">
        <v>-0.37</v>
      </c>
      <c r="Q15" s="876">
        <v>0.56999999999999995</v>
      </c>
      <c r="R15" s="345"/>
      <c r="S15" s="345"/>
      <c r="T15" s="345"/>
      <c r="U15" s="345"/>
    </row>
    <row r="16" spans="2:52" s="339" customFormat="1" ht="15.75" customHeight="1">
      <c r="B16" s="346"/>
      <c r="D16" s="1401" t="s">
        <v>319</v>
      </c>
      <c r="E16" s="1401"/>
      <c r="F16" s="1401"/>
      <c r="G16" s="1402"/>
      <c r="H16" s="863">
        <f t="shared" si="2"/>
        <v>-176</v>
      </c>
      <c r="I16" s="863">
        <f t="shared" si="0"/>
        <v>-85</v>
      </c>
      <c r="J16" s="864">
        <v>47</v>
      </c>
      <c r="K16" s="865">
        <v>132</v>
      </c>
      <c r="L16" s="863">
        <f t="shared" si="1"/>
        <v>-91</v>
      </c>
      <c r="M16" s="864">
        <v>458</v>
      </c>
      <c r="N16" s="866">
        <v>549</v>
      </c>
      <c r="O16" s="878">
        <v>-1.63</v>
      </c>
      <c r="P16" s="879">
        <v>-0.79</v>
      </c>
      <c r="Q16" s="880">
        <v>-0.84</v>
      </c>
      <c r="R16" s="345"/>
      <c r="S16" s="345"/>
      <c r="T16" s="345"/>
      <c r="U16" s="345"/>
    </row>
    <row r="17" spans="2:52" s="339" customFormat="1" ht="15.75" customHeight="1">
      <c r="B17" s="346"/>
      <c r="D17" s="1401" t="s">
        <v>116</v>
      </c>
      <c r="E17" s="1401"/>
      <c r="F17" s="1401"/>
      <c r="G17" s="1402"/>
      <c r="H17" s="863">
        <f t="shared" si="2"/>
        <v>-177</v>
      </c>
      <c r="I17" s="863">
        <f t="shared" si="0"/>
        <v>-138</v>
      </c>
      <c r="J17" s="864">
        <v>30</v>
      </c>
      <c r="K17" s="865">
        <v>168</v>
      </c>
      <c r="L17" s="863">
        <f t="shared" si="1"/>
        <v>-39</v>
      </c>
      <c r="M17" s="864">
        <v>224</v>
      </c>
      <c r="N17" s="866">
        <v>263</v>
      </c>
      <c r="O17" s="881">
        <v>-1.82</v>
      </c>
      <c r="P17" s="875">
        <v>-1.42</v>
      </c>
      <c r="Q17" s="876">
        <v>-0.4</v>
      </c>
      <c r="R17" s="345"/>
      <c r="S17" s="345"/>
      <c r="T17" s="345"/>
      <c r="U17" s="345"/>
    </row>
    <row r="18" spans="2:52" s="339" customFormat="1" ht="15.75" customHeight="1">
      <c r="B18" s="346"/>
      <c r="D18" s="1154" t="s">
        <v>330</v>
      </c>
      <c r="E18" s="1154"/>
      <c r="F18" s="1154"/>
      <c r="G18" s="1155"/>
      <c r="H18" s="860">
        <f t="shared" si="2"/>
        <v>163</v>
      </c>
      <c r="I18" s="860">
        <f t="shared" si="0"/>
        <v>6</v>
      </c>
      <c r="J18" s="861">
        <v>152</v>
      </c>
      <c r="K18" s="862">
        <v>146</v>
      </c>
      <c r="L18" s="860">
        <f>M18-N18</f>
        <v>157</v>
      </c>
      <c r="M18" s="861">
        <v>744</v>
      </c>
      <c r="N18" s="862">
        <v>587</v>
      </c>
      <c r="O18" s="871">
        <v>0.89</v>
      </c>
      <c r="P18" s="872">
        <v>0.03</v>
      </c>
      <c r="Q18" s="873">
        <v>0.85</v>
      </c>
      <c r="R18" s="345"/>
      <c r="S18" s="345"/>
      <c r="T18" s="345"/>
      <c r="U18" s="345"/>
    </row>
    <row r="19" spans="2:52" s="339" customFormat="1" ht="15.75" customHeight="1">
      <c r="B19" s="346"/>
      <c r="C19" s="1401" t="s">
        <v>390</v>
      </c>
      <c r="D19" s="1401"/>
      <c r="E19" s="1401"/>
      <c r="F19" s="1401"/>
      <c r="G19" s="1402"/>
      <c r="H19" s="863">
        <f t="shared" si="2"/>
        <v>-637</v>
      </c>
      <c r="I19" s="863">
        <f t="shared" si="0"/>
        <v>-631</v>
      </c>
      <c r="J19" s="864">
        <f>SUM(J20:J22)</f>
        <v>125</v>
      </c>
      <c r="K19" s="867">
        <f>SUM(K20:K22)</f>
        <v>756</v>
      </c>
      <c r="L19" s="863">
        <f>M19-N19</f>
        <v>-6</v>
      </c>
      <c r="M19" s="864">
        <f>SUM(M20:M22)</f>
        <v>2248</v>
      </c>
      <c r="N19" s="866">
        <f>SUM(N20:N22)</f>
        <v>2254</v>
      </c>
      <c r="O19" s="881">
        <v>-1.54</v>
      </c>
      <c r="P19" s="875">
        <v>-1.53</v>
      </c>
      <c r="Q19" s="876">
        <v>-0.01</v>
      </c>
      <c r="R19" s="345"/>
      <c r="S19" s="345"/>
      <c r="T19" s="345"/>
      <c r="U19" s="345"/>
    </row>
    <row r="20" spans="2:52" s="339" customFormat="1" ht="15.75" customHeight="1">
      <c r="B20" s="346"/>
      <c r="D20" s="1401" t="s">
        <v>118</v>
      </c>
      <c r="E20" s="1401"/>
      <c r="F20" s="1401"/>
      <c r="G20" s="1402"/>
      <c r="H20" s="863">
        <f t="shared" si="2"/>
        <v>-163</v>
      </c>
      <c r="I20" s="863">
        <f t="shared" si="0"/>
        <v>-152</v>
      </c>
      <c r="J20" s="864">
        <v>25</v>
      </c>
      <c r="K20" s="865">
        <v>177</v>
      </c>
      <c r="L20" s="863">
        <f>M20-N20</f>
        <v>-11</v>
      </c>
      <c r="M20" s="864">
        <v>1020</v>
      </c>
      <c r="N20" s="866">
        <v>1031</v>
      </c>
      <c r="O20" s="881">
        <v>-1.45</v>
      </c>
      <c r="P20" s="875">
        <v>-1.35</v>
      </c>
      <c r="Q20" s="876">
        <v>-0.1</v>
      </c>
      <c r="R20" s="345"/>
      <c r="S20" s="345"/>
      <c r="T20" s="345"/>
      <c r="U20" s="345"/>
    </row>
    <row r="21" spans="2:52" s="339" customFormat="1" ht="15.75" customHeight="1">
      <c r="B21" s="346"/>
      <c r="D21" s="1401" t="s">
        <v>120</v>
      </c>
      <c r="E21" s="1401"/>
      <c r="F21" s="1401"/>
      <c r="G21" s="1402"/>
      <c r="H21" s="863">
        <f t="shared" si="2"/>
        <v>-132</v>
      </c>
      <c r="I21" s="863">
        <f t="shared" si="0"/>
        <v>-120</v>
      </c>
      <c r="J21" s="864">
        <v>18</v>
      </c>
      <c r="K21" s="865">
        <v>138</v>
      </c>
      <c r="L21" s="863">
        <f>M21-N21</f>
        <v>-12</v>
      </c>
      <c r="M21" s="864">
        <v>191</v>
      </c>
      <c r="N21" s="865">
        <v>203</v>
      </c>
      <c r="O21" s="877">
        <v>-1.97</v>
      </c>
      <c r="P21" s="875">
        <v>-1.79</v>
      </c>
      <c r="Q21" s="876">
        <v>-0.18</v>
      </c>
      <c r="R21" s="345"/>
      <c r="S21" s="345"/>
      <c r="T21" s="345"/>
      <c r="U21" s="345"/>
    </row>
    <row r="22" spans="2:52" s="339" customFormat="1" ht="15.75" customHeight="1">
      <c r="B22" s="346"/>
      <c r="D22" s="1401" t="s">
        <v>122</v>
      </c>
      <c r="E22" s="1401"/>
      <c r="F22" s="1401"/>
      <c r="G22" s="1402"/>
      <c r="H22" s="863">
        <f t="shared" si="2"/>
        <v>-342</v>
      </c>
      <c r="I22" s="863">
        <f t="shared" si="0"/>
        <v>-359</v>
      </c>
      <c r="J22" s="864">
        <v>82</v>
      </c>
      <c r="K22" s="865">
        <v>441</v>
      </c>
      <c r="L22" s="863">
        <f>M22-N22</f>
        <v>17</v>
      </c>
      <c r="M22" s="864">
        <v>1037</v>
      </c>
      <c r="N22" s="865">
        <v>1020</v>
      </c>
      <c r="O22" s="877">
        <v>-1.46</v>
      </c>
      <c r="P22" s="875">
        <v>-1.54</v>
      </c>
      <c r="Q22" s="876">
        <v>7.0000000000000007E-2</v>
      </c>
      <c r="R22" s="345"/>
      <c r="S22" s="345"/>
      <c r="T22" s="345"/>
      <c r="U22" s="345"/>
    </row>
    <row r="23" spans="2:52" s="339" customFormat="1" ht="15.75" customHeight="1" thickBot="1">
      <c r="B23" s="346"/>
      <c r="C23" s="1188"/>
      <c r="D23" s="1188"/>
      <c r="E23" s="1188"/>
      <c r="F23" s="1188"/>
      <c r="G23" s="1188"/>
      <c r="H23" s="868"/>
      <c r="I23" s="868"/>
      <c r="J23" s="869"/>
      <c r="K23" s="870"/>
      <c r="L23" s="868"/>
      <c r="M23" s="869"/>
      <c r="N23" s="870"/>
      <c r="O23" s="882"/>
      <c r="P23" s="883"/>
      <c r="Q23" s="884"/>
      <c r="R23" s="345"/>
      <c r="S23" s="345"/>
      <c r="T23" s="345"/>
      <c r="U23" s="345"/>
    </row>
    <row r="24" spans="2:52" ht="15.75" customHeight="1" thickTop="1">
      <c r="Q24" s="369" t="s">
        <v>309</v>
      </c>
    </row>
    <row r="25" spans="2:52" ht="15.75" customHeight="1">
      <c r="Q25" s="760"/>
    </row>
    <row r="26" spans="2:52" ht="15.75" customHeight="1">
      <c r="D26" s="377" t="s">
        <v>725</v>
      </c>
    </row>
    <row r="27" spans="2:52" s="342" customFormat="1" ht="15.75" customHeight="1" thickBot="1">
      <c r="B27" s="340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50" t="s">
        <v>399</v>
      </c>
      <c r="R27" s="341"/>
      <c r="S27" s="341"/>
      <c r="T27" s="363"/>
      <c r="U27" s="363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</row>
    <row r="28" spans="2:52" s="339" customFormat="1" ht="15.75" customHeight="1" thickTop="1">
      <c r="B28" s="346"/>
      <c r="C28" s="1066" t="s">
        <v>32</v>
      </c>
      <c r="D28" s="1066"/>
      <c r="E28" s="1066"/>
      <c r="F28" s="1066"/>
      <c r="G28" s="1161"/>
      <c r="H28" s="1399" t="s">
        <v>368</v>
      </c>
      <c r="I28" s="1089" t="s">
        <v>361</v>
      </c>
      <c r="J28" s="1090"/>
      <c r="K28" s="1397"/>
      <c r="L28" s="1089" t="s">
        <v>364</v>
      </c>
      <c r="M28" s="1090"/>
      <c r="N28" s="1397"/>
      <c r="O28" s="1066" t="s">
        <v>367</v>
      </c>
      <c r="P28" s="1066"/>
      <c r="Q28" s="1066"/>
      <c r="R28" s="345"/>
      <c r="S28" s="345"/>
      <c r="T28" s="345"/>
      <c r="U28" s="345"/>
    </row>
    <row r="29" spans="2:52" s="339" customFormat="1" ht="15.75" customHeight="1">
      <c r="B29" s="346"/>
      <c r="C29" s="1078"/>
      <c r="D29" s="1078"/>
      <c r="E29" s="1078"/>
      <c r="F29" s="1078"/>
      <c r="G29" s="1162"/>
      <c r="H29" s="1400"/>
      <c r="I29" s="783"/>
      <c r="J29" s="236" t="s">
        <v>362</v>
      </c>
      <c r="K29" s="785" t="s">
        <v>363</v>
      </c>
      <c r="L29" s="757"/>
      <c r="M29" s="236" t="s">
        <v>365</v>
      </c>
      <c r="N29" s="785" t="s">
        <v>366</v>
      </c>
      <c r="O29" s="786"/>
      <c r="P29" s="236" t="s">
        <v>361</v>
      </c>
      <c r="Q29" s="785" t="s">
        <v>364</v>
      </c>
      <c r="R29" s="345"/>
      <c r="S29" s="345"/>
      <c r="T29" s="345"/>
      <c r="U29" s="345"/>
    </row>
    <row r="30" spans="2:52" s="378" customFormat="1" ht="15.75" customHeight="1">
      <c r="C30" s="1398"/>
      <c r="D30" s="1398"/>
      <c r="E30" s="1398"/>
      <c r="F30" s="1398"/>
      <c r="G30" s="1398"/>
      <c r="H30" s="762" t="s">
        <v>39</v>
      </c>
      <c r="I30" s="762" t="s">
        <v>39</v>
      </c>
      <c r="J30" s="763" t="s">
        <v>39</v>
      </c>
      <c r="K30" s="764" t="s">
        <v>39</v>
      </c>
      <c r="L30" s="762" t="s">
        <v>39</v>
      </c>
      <c r="M30" s="763" t="s">
        <v>39</v>
      </c>
      <c r="N30" s="764" t="s">
        <v>39</v>
      </c>
      <c r="O30" s="784" t="s">
        <v>331</v>
      </c>
      <c r="P30" s="763" t="s">
        <v>331</v>
      </c>
      <c r="Q30" s="765" t="s">
        <v>331</v>
      </c>
      <c r="R30" s="379"/>
      <c r="S30" s="379"/>
      <c r="T30" s="379"/>
      <c r="U30" s="379"/>
    </row>
    <row r="31" spans="2:52" s="339" customFormat="1" ht="15.75" customHeight="1">
      <c r="B31" s="346"/>
      <c r="C31" s="1156" t="s">
        <v>812</v>
      </c>
      <c r="D31" s="1156"/>
      <c r="E31" s="1156"/>
      <c r="F31" s="1156"/>
      <c r="G31" s="1157"/>
      <c r="H31" s="939">
        <f>I31+L31</f>
        <v>163</v>
      </c>
      <c r="I31" s="939">
        <f>J31-K31</f>
        <v>6</v>
      </c>
      <c r="J31" s="940">
        <v>152</v>
      </c>
      <c r="K31" s="941">
        <v>146</v>
      </c>
      <c r="L31" s="939">
        <f>M31-N31</f>
        <v>157</v>
      </c>
      <c r="M31" s="940">
        <v>744</v>
      </c>
      <c r="N31" s="941">
        <v>587</v>
      </c>
      <c r="O31" s="942">
        <v>0.89</v>
      </c>
      <c r="P31" s="943">
        <v>0.03</v>
      </c>
      <c r="Q31" s="944">
        <v>0.85</v>
      </c>
      <c r="R31" s="345"/>
      <c r="S31" s="345"/>
      <c r="T31" s="345"/>
      <c r="U31" s="345"/>
    </row>
    <row r="32" spans="2:52" s="339" customFormat="1" ht="8.25" customHeight="1">
      <c r="B32" s="346"/>
      <c r="C32" s="1149"/>
      <c r="D32" s="1149"/>
      <c r="E32" s="1149"/>
      <c r="F32" s="1149"/>
      <c r="G32" s="1149"/>
      <c r="H32" s="863"/>
      <c r="I32" s="863"/>
      <c r="J32" s="864"/>
      <c r="K32" s="865"/>
      <c r="L32" s="863"/>
      <c r="M32" s="864"/>
      <c r="N32" s="865"/>
      <c r="O32" s="874"/>
      <c r="P32" s="875"/>
      <c r="Q32" s="876"/>
      <c r="R32" s="345"/>
      <c r="S32" s="345"/>
      <c r="T32" s="345"/>
      <c r="U32" s="345"/>
    </row>
    <row r="33" spans="2:34" s="339" customFormat="1" ht="15.75" customHeight="1">
      <c r="B33" s="346"/>
      <c r="C33" s="1149" t="s">
        <v>341</v>
      </c>
      <c r="D33" s="1149"/>
      <c r="E33" s="1149"/>
      <c r="F33" s="1149"/>
      <c r="G33" s="1149"/>
      <c r="H33" s="863">
        <f t="shared" ref="H33:H48" si="3">I33+L33</f>
        <v>240</v>
      </c>
      <c r="I33" s="863">
        <f t="shared" ref="I33:I48" si="4">J33-K33</f>
        <v>49</v>
      </c>
      <c r="J33" s="864">
        <v>125</v>
      </c>
      <c r="K33" s="865">
        <v>76</v>
      </c>
      <c r="L33" s="863">
        <f t="shared" ref="L33:L48" si="5">M33-N33</f>
        <v>191</v>
      </c>
      <c r="M33" s="864">
        <v>768</v>
      </c>
      <c r="N33" s="865">
        <v>577</v>
      </c>
      <c r="O33" s="874">
        <v>1.78</v>
      </c>
      <c r="P33" s="875">
        <v>0.36</v>
      </c>
      <c r="Q33" s="876">
        <v>1.42</v>
      </c>
      <c r="R33" s="345"/>
      <c r="S33" s="345"/>
      <c r="T33" s="345"/>
      <c r="U33" s="345"/>
    </row>
    <row r="34" spans="2:34" s="339" customFormat="1" ht="15.75" customHeight="1">
      <c r="B34" s="346"/>
      <c r="C34" s="1149" t="s">
        <v>370</v>
      </c>
      <c r="D34" s="1149"/>
      <c r="E34" s="1149"/>
      <c r="F34" s="1149"/>
      <c r="G34" s="1149"/>
      <c r="H34" s="863">
        <f t="shared" si="3"/>
        <v>122</v>
      </c>
      <c r="I34" s="863">
        <f t="shared" si="4"/>
        <v>50</v>
      </c>
      <c r="J34" s="864">
        <v>144</v>
      </c>
      <c r="K34" s="865">
        <v>94</v>
      </c>
      <c r="L34" s="863">
        <f t="shared" si="5"/>
        <v>72</v>
      </c>
      <c r="M34" s="864">
        <v>662</v>
      </c>
      <c r="N34" s="865">
        <v>590</v>
      </c>
      <c r="O34" s="874">
        <v>0.89</v>
      </c>
      <c r="P34" s="875">
        <v>0.37</v>
      </c>
      <c r="Q34" s="876">
        <v>0.53</v>
      </c>
      <c r="R34" s="345"/>
      <c r="S34" s="345"/>
      <c r="T34" s="345"/>
      <c r="U34" s="345"/>
    </row>
    <row r="35" spans="2:34" s="339" customFormat="1" ht="15.75" customHeight="1">
      <c r="B35" s="346"/>
      <c r="C35" s="1149" t="s">
        <v>325</v>
      </c>
      <c r="D35" s="1149"/>
      <c r="E35" s="1149"/>
      <c r="F35" s="1149"/>
      <c r="G35" s="1149"/>
      <c r="H35" s="863">
        <f t="shared" si="3"/>
        <v>584</v>
      </c>
      <c r="I35" s="863">
        <f t="shared" si="4"/>
        <v>54</v>
      </c>
      <c r="J35" s="864">
        <v>134</v>
      </c>
      <c r="K35" s="865">
        <v>80</v>
      </c>
      <c r="L35" s="863">
        <f t="shared" si="5"/>
        <v>530</v>
      </c>
      <c r="M35" s="864">
        <v>1121</v>
      </c>
      <c r="N35" s="865">
        <v>591</v>
      </c>
      <c r="O35" s="874">
        <v>4.2300000000000004</v>
      </c>
      <c r="P35" s="875">
        <v>0.39</v>
      </c>
      <c r="Q35" s="876">
        <v>3.84</v>
      </c>
      <c r="R35" s="345"/>
      <c r="S35" s="345"/>
      <c r="T35" s="345"/>
      <c r="U35" s="345"/>
    </row>
    <row r="36" spans="2:34" s="339" customFormat="1" ht="15.75" customHeight="1">
      <c r="B36" s="346"/>
      <c r="C36" s="1149" t="s">
        <v>369</v>
      </c>
      <c r="D36" s="1149"/>
      <c r="E36" s="1149"/>
      <c r="F36" s="1149"/>
      <c r="G36" s="1149"/>
      <c r="H36" s="863">
        <f t="shared" si="3"/>
        <v>343</v>
      </c>
      <c r="I36" s="863">
        <f t="shared" si="4"/>
        <v>50</v>
      </c>
      <c r="J36" s="864">
        <v>138</v>
      </c>
      <c r="K36" s="865">
        <v>88</v>
      </c>
      <c r="L36" s="863">
        <f t="shared" si="5"/>
        <v>293</v>
      </c>
      <c r="M36" s="864">
        <v>923</v>
      </c>
      <c r="N36" s="865">
        <v>630</v>
      </c>
      <c r="O36" s="874">
        <v>2.38</v>
      </c>
      <c r="P36" s="875">
        <v>0.35</v>
      </c>
      <c r="Q36" s="876">
        <v>2.04</v>
      </c>
      <c r="R36" s="345"/>
      <c r="S36" s="345"/>
      <c r="T36" s="345"/>
      <c r="U36" s="345"/>
    </row>
    <row r="37" spans="2:34" s="339" customFormat="1" ht="15.75" customHeight="1">
      <c r="B37" s="346"/>
      <c r="C37" s="1149" t="s">
        <v>41</v>
      </c>
      <c r="D37" s="1149"/>
      <c r="E37" s="1149"/>
      <c r="F37" s="1149"/>
      <c r="G37" s="1149"/>
      <c r="H37" s="863">
        <f t="shared" si="3"/>
        <v>487</v>
      </c>
      <c r="I37" s="863">
        <f t="shared" si="4"/>
        <v>87</v>
      </c>
      <c r="J37" s="864">
        <v>163</v>
      </c>
      <c r="K37" s="865">
        <v>76</v>
      </c>
      <c r="L37" s="863">
        <f t="shared" si="5"/>
        <v>400</v>
      </c>
      <c r="M37" s="864">
        <v>1103</v>
      </c>
      <c r="N37" s="865">
        <v>703</v>
      </c>
      <c r="O37" s="874">
        <v>3.31</v>
      </c>
      <c r="P37" s="875">
        <v>0.59</v>
      </c>
      <c r="Q37" s="876">
        <v>2.71</v>
      </c>
      <c r="R37" s="345"/>
      <c r="S37" s="345"/>
      <c r="T37" s="345"/>
      <c r="U37" s="345"/>
    </row>
    <row r="38" spans="2:34" s="339" customFormat="1" ht="15.75" customHeight="1">
      <c r="B38" s="346"/>
      <c r="C38" s="1149" t="s">
        <v>340</v>
      </c>
      <c r="D38" s="1149"/>
      <c r="E38" s="1149"/>
      <c r="F38" s="1149"/>
      <c r="G38" s="1149"/>
      <c r="H38" s="863">
        <f t="shared" si="3"/>
        <v>373</v>
      </c>
      <c r="I38" s="863">
        <f t="shared" si="4"/>
        <v>59</v>
      </c>
      <c r="J38" s="864">
        <v>163</v>
      </c>
      <c r="K38" s="865">
        <v>104</v>
      </c>
      <c r="L38" s="863">
        <f t="shared" si="5"/>
        <v>314</v>
      </c>
      <c r="M38" s="864">
        <v>946</v>
      </c>
      <c r="N38" s="865">
        <v>632</v>
      </c>
      <c r="O38" s="874">
        <v>2.4500000000000002</v>
      </c>
      <c r="P38" s="875">
        <v>0.39</v>
      </c>
      <c r="Q38" s="876">
        <v>2.06</v>
      </c>
      <c r="R38" s="345"/>
      <c r="S38" s="345"/>
      <c r="T38" s="345"/>
      <c r="U38" s="345"/>
    </row>
    <row r="39" spans="2:34" s="339" customFormat="1" ht="15.75" customHeight="1">
      <c r="B39" s="346"/>
      <c r="C39" s="1149" t="s">
        <v>339</v>
      </c>
      <c r="D39" s="1149"/>
      <c r="E39" s="1149"/>
      <c r="F39" s="1149"/>
      <c r="G39" s="1149"/>
      <c r="H39" s="863">
        <f t="shared" si="3"/>
        <v>485</v>
      </c>
      <c r="I39" s="863">
        <f t="shared" si="4"/>
        <v>75</v>
      </c>
      <c r="J39" s="864">
        <v>158</v>
      </c>
      <c r="K39" s="865">
        <v>83</v>
      </c>
      <c r="L39" s="863">
        <f t="shared" si="5"/>
        <v>410</v>
      </c>
      <c r="M39" s="864">
        <v>1044</v>
      </c>
      <c r="N39" s="865">
        <v>634</v>
      </c>
      <c r="O39" s="874">
        <v>3.11</v>
      </c>
      <c r="P39" s="875">
        <v>0.48</v>
      </c>
      <c r="Q39" s="876">
        <v>2.63</v>
      </c>
      <c r="R39" s="345"/>
      <c r="S39" s="345"/>
      <c r="T39" s="345"/>
      <c r="U39" s="345"/>
    </row>
    <row r="40" spans="2:34" s="339" customFormat="1" ht="15.75" customHeight="1">
      <c r="B40" s="346"/>
      <c r="C40" s="1149" t="s">
        <v>324</v>
      </c>
      <c r="D40" s="1149"/>
      <c r="E40" s="1149"/>
      <c r="F40" s="1149"/>
      <c r="G40" s="1149"/>
      <c r="H40" s="863">
        <f t="shared" si="3"/>
        <v>154</v>
      </c>
      <c r="I40" s="863">
        <f t="shared" si="4"/>
        <v>106</v>
      </c>
      <c r="J40" s="864">
        <v>182</v>
      </c>
      <c r="K40" s="865">
        <v>76</v>
      </c>
      <c r="L40" s="863">
        <f t="shared" si="5"/>
        <v>48</v>
      </c>
      <c r="M40" s="864">
        <v>673</v>
      </c>
      <c r="N40" s="865">
        <v>625</v>
      </c>
      <c r="O40" s="874">
        <v>0.96</v>
      </c>
      <c r="P40" s="875">
        <v>0.66</v>
      </c>
      <c r="Q40" s="876">
        <v>0.3</v>
      </c>
      <c r="R40" s="345"/>
      <c r="S40" s="345"/>
      <c r="T40" s="345"/>
      <c r="U40" s="345"/>
    </row>
    <row r="41" spans="2:34" s="339" customFormat="1" ht="15.75" customHeight="1">
      <c r="B41" s="346"/>
      <c r="C41" s="1149" t="s">
        <v>338</v>
      </c>
      <c r="D41" s="1149"/>
      <c r="E41" s="1149"/>
      <c r="F41" s="1149"/>
      <c r="G41" s="1149"/>
      <c r="H41" s="863">
        <f t="shared" si="3"/>
        <v>51</v>
      </c>
      <c r="I41" s="863">
        <f t="shared" si="4"/>
        <v>59</v>
      </c>
      <c r="J41" s="864">
        <v>167</v>
      </c>
      <c r="K41" s="865">
        <v>108</v>
      </c>
      <c r="L41" s="863">
        <f t="shared" si="5"/>
        <v>-8</v>
      </c>
      <c r="M41" s="864">
        <v>631</v>
      </c>
      <c r="N41" s="865">
        <v>639</v>
      </c>
      <c r="O41" s="874">
        <v>0.31</v>
      </c>
      <c r="P41" s="875">
        <v>0.36</v>
      </c>
      <c r="Q41" s="876">
        <v>-0.05</v>
      </c>
      <c r="R41" s="345"/>
      <c r="S41" s="345"/>
      <c r="T41" s="345"/>
      <c r="U41" s="345"/>
    </row>
    <row r="42" spans="2:34" s="339" customFormat="1" ht="15.75" customHeight="1">
      <c r="B42" s="346"/>
      <c r="C42" s="1149" t="s">
        <v>40</v>
      </c>
      <c r="D42" s="1149"/>
      <c r="E42" s="1149"/>
      <c r="F42" s="1149"/>
      <c r="G42" s="1149"/>
      <c r="H42" s="863">
        <f t="shared" si="3"/>
        <v>117</v>
      </c>
      <c r="I42" s="863">
        <f t="shared" si="4"/>
        <v>58</v>
      </c>
      <c r="J42" s="864">
        <v>152</v>
      </c>
      <c r="K42" s="865">
        <v>94</v>
      </c>
      <c r="L42" s="863">
        <f t="shared" si="5"/>
        <v>59</v>
      </c>
      <c r="M42" s="864">
        <v>643</v>
      </c>
      <c r="N42" s="865">
        <v>584</v>
      </c>
      <c r="O42" s="874">
        <v>0.72</v>
      </c>
      <c r="P42" s="875">
        <v>0.36</v>
      </c>
      <c r="Q42" s="876">
        <v>0.36</v>
      </c>
      <c r="R42" s="345"/>
      <c r="S42" s="345"/>
      <c r="T42" s="345"/>
      <c r="U42" s="345"/>
    </row>
    <row r="43" spans="2:34" s="339" customFormat="1" ht="15.75" customHeight="1">
      <c r="B43" s="346"/>
      <c r="C43" s="1149" t="s">
        <v>337</v>
      </c>
      <c r="D43" s="1149"/>
      <c r="E43" s="1149"/>
      <c r="F43" s="1149"/>
      <c r="G43" s="1149"/>
      <c r="H43" s="863">
        <f t="shared" si="3"/>
        <v>9</v>
      </c>
      <c r="I43" s="863">
        <f t="shared" si="4"/>
        <v>40</v>
      </c>
      <c r="J43" s="864">
        <v>166</v>
      </c>
      <c r="K43" s="865">
        <v>126</v>
      </c>
      <c r="L43" s="863">
        <f t="shared" si="5"/>
        <v>-31</v>
      </c>
      <c r="M43" s="864">
        <v>603</v>
      </c>
      <c r="N43" s="865">
        <v>634</v>
      </c>
      <c r="O43" s="885">
        <v>0.05</v>
      </c>
      <c r="P43" s="886">
        <v>0.24</v>
      </c>
      <c r="Q43" s="887">
        <v>-0.19</v>
      </c>
      <c r="R43" s="382"/>
      <c r="S43" s="382"/>
      <c r="T43" s="382"/>
      <c r="U43" s="382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</row>
    <row r="44" spans="2:34" s="339" customFormat="1" ht="15.75" customHeight="1">
      <c r="B44" s="346"/>
      <c r="C44" s="1149" t="s">
        <v>336</v>
      </c>
      <c r="D44" s="1149"/>
      <c r="E44" s="1149"/>
      <c r="F44" s="1149"/>
      <c r="G44" s="1149"/>
      <c r="H44" s="863">
        <f t="shared" si="3"/>
        <v>281</v>
      </c>
      <c r="I44" s="863">
        <f t="shared" si="4"/>
        <v>32</v>
      </c>
      <c r="J44" s="864">
        <v>143</v>
      </c>
      <c r="K44" s="865">
        <v>111</v>
      </c>
      <c r="L44" s="863">
        <f t="shared" si="5"/>
        <v>249</v>
      </c>
      <c r="M44" s="864">
        <v>797</v>
      </c>
      <c r="N44" s="865">
        <v>548</v>
      </c>
      <c r="O44" s="885">
        <v>1.71</v>
      </c>
      <c r="P44" s="886">
        <v>0.19</v>
      </c>
      <c r="Q44" s="887">
        <v>1.52</v>
      </c>
      <c r="R44" s="382"/>
      <c r="S44" s="382"/>
      <c r="T44" s="382"/>
      <c r="U44" s="382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</row>
    <row r="45" spans="2:34" s="339" customFormat="1" ht="15.75" customHeight="1">
      <c r="B45" s="346"/>
      <c r="C45" s="1149" t="s">
        <v>28</v>
      </c>
      <c r="D45" s="1149"/>
      <c r="E45" s="1149"/>
      <c r="F45" s="1149"/>
      <c r="G45" s="1149"/>
      <c r="H45" s="863">
        <f t="shared" si="3"/>
        <v>56</v>
      </c>
      <c r="I45" s="863">
        <f t="shared" si="4"/>
        <v>19</v>
      </c>
      <c r="J45" s="864">
        <v>155</v>
      </c>
      <c r="K45" s="865">
        <v>136</v>
      </c>
      <c r="L45" s="863">
        <f t="shared" si="5"/>
        <v>37</v>
      </c>
      <c r="M45" s="864">
        <v>665</v>
      </c>
      <c r="N45" s="865">
        <v>628</v>
      </c>
      <c r="O45" s="885">
        <v>0.34</v>
      </c>
      <c r="P45" s="886">
        <v>0.11</v>
      </c>
      <c r="Q45" s="887">
        <v>0.22</v>
      </c>
      <c r="R45" s="382"/>
      <c r="S45" s="382"/>
      <c r="T45" s="382"/>
      <c r="U45" s="382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</row>
    <row r="46" spans="2:34" s="339" customFormat="1" ht="15.75" customHeight="1">
      <c r="B46" s="346"/>
      <c r="C46" s="1149" t="s">
        <v>27</v>
      </c>
      <c r="D46" s="1149"/>
      <c r="E46" s="1149"/>
      <c r="F46" s="1149"/>
      <c r="G46" s="1149"/>
      <c r="H46" s="863">
        <f t="shared" si="3"/>
        <v>162</v>
      </c>
      <c r="I46" s="863">
        <f t="shared" si="4"/>
        <v>17</v>
      </c>
      <c r="J46" s="864">
        <v>131</v>
      </c>
      <c r="K46" s="865">
        <v>114</v>
      </c>
      <c r="L46" s="863">
        <f t="shared" si="5"/>
        <v>145</v>
      </c>
      <c r="M46" s="864">
        <v>730</v>
      </c>
      <c r="N46" s="865">
        <v>585</v>
      </c>
      <c r="O46" s="885">
        <v>0.97</v>
      </c>
      <c r="P46" s="886">
        <v>0.1</v>
      </c>
      <c r="Q46" s="887">
        <v>0.87</v>
      </c>
      <c r="R46" s="382"/>
      <c r="S46" s="382"/>
      <c r="T46" s="382"/>
      <c r="U46" s="382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</row>
    <row r="47" spans="2:34" s="339" customFormat="1" ht="15.75" customHeight="1">
      <c r="B47" s="346"/>
      <c r="C47" s="1149" t="s">
        <v>26</v>
      </c>
      <c r="D47" s="1149"/>
      <c r="E47" s="1149"/>
      <c r="F47" s="1149"/>
      <c r="G47" s="1149"/>
      <c r="H47" s="863">
        <f t="shared" si="3"/>
        <v>167</v>
      </c>
      <c r="I47" s="863">
        <f t="shared" si="4"/>
        <v>20</v>
      </c>
      <c r="J47" s="864">
        <v>141</v>
      </c>
      <c r="K47" s="865">
        <v>121</v>
      </c>
      <c r="L47" s="863">
        <f t="shared" si="5"/>
        <v>147</v>
      </c>
      <c r="M47" s="864">
        <v>817</v>
      </c>
      <c r="N47" s="865">
        <v>670</v>
      </c>
      <c r="O47" s="885">
        <v>0.99</v>
      </c>
      <c r="P47" s="886">
        <v>0.12</v>
      </c>
      <c r="Q47" s="887">
        <v>0.87</v>
      </c>
      <c r="R47" s="382"/>
      <c r="S47" s="382"/>
      <c r="T47" s="382"/>
      <c r="U47" s="382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</row>
    <row r="48" spans="2:34" s="339" customFormat="1" ht="15.75" customHeight="1">
      <c r="B48" s="346"/>
      <c r="C48" s="1149" t="s">
        <v>25</v>
      </c>
      <c r="D48" s="1149"/>
      <c r="E48" s="1149"/>
      <c r="F48" s="1149"/>
      <c r="G48" s="1149"/>
      <c r="H48" s="863">
        <f t="shared" si="3"/>
        <v>272</v>
      </c>
      <c r="I48" s="863">
        <f t="shared" si="4"/>
        <v>6</v>
      </c>
      <c r="J48" s="864">
        <v>135</v>
      </c>
      <c r="K48" s="865">
        <v>129</v>
      </c>
      <c r="L48" s="863">
        <f t="shared" si="5"/>
        <v>266</v>
      </c>
      <c r="M48" s="864">
        <v>792</v>
      </c>
      <c r="N48" s="865">
        <v>526</v>
      </c>
      <c r="O48" s="885">
        <v>1.59</v>
      </c>
      <c r="P48" s="886">
        <v>0.04</v>
      </c>
      <c r="Q48" s="887">
        <v>1.56</v>
      </c>
      <c r="R48" s="382"/>
      <c r="S48" s="382"/>
      <c r="T48" s="382"/>
      <c r="U48" s="382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</row>
    <row r="49" spans="2:34" s="339" customFormat="1" ht="15.75" customHeight="1">
      <c r="B49" s="346"/>
      <c r="C49" s="1149" t="s">
        <v>24</v>
      </c>
      <c r="D49" s="1149"/>
      <c r="E49" s="1149"/>
      <c r="F49" s="1149"/>
      <c r="G49" s="1150"/>
      <c r="H49" s="863">
        <v>187</v>
      </c>
      <c r="I49" s="863">
        <f>J49-K49</f>
        <v>-5</v>
      </c>
      <c r="J49" s="864">
        <v>159</v>
      </c>
      <c r="K49" s="865">
        <v>164</v>
      </c>
      <c r="L49" s="863">
        <f>M49-N49</f>
        <v>192</v>
      </c>
      <c r="M49" s="864">
        <v>810</v>
      </c>
      <c r="N49" s="865">
        <v>618</v>
      </c>
      <c r="O49" s="874">
        <v>1.08</v>
      </c>
      <c r="P49" s="875">
        <v>-0.03</v>
      </c>
      <c r="Q49" s="876">
        <v>1.1100000000000001</v>
      </c>
      <c r="R49" s="382"/>
      <c r="S49" s="382"/>
      <c r="T49" s="382"/>
      <c r="U49" s="382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</row>
    <row r="50" spans="2:34" s="339" customFormat="1" ht="15.75" customHeight="1">
      <c r="B50" s="346"/>
      <c r="C50" s="1149" t="s">
        <v>751</v>
      </c>
      <c r="D50" s="1149"/>
      <c r="E50" s="1149"/>
      <c r="F50" s="1149"/>
      <c r="G50" s="1150"/>
      <c r="H50" s="863">
        <f>I50+L50</f>
        <v>284</v>
      </c>
      <c r="I50" s="863">
        <f>J50-K50</f>
        <v>0</v>
      </c>
      <c r="J50" s="864">
        <v>134</v>
      </c>
      <c r="K50" s="865">
        <v>134</v>
      </c>
      <c r="L50" s="863">
        <f>M50-N50</f>
        <v>284</v>
      </c>
      <c r="M50" s="864">
        <v>825</v>
      </c>
      <c r="N50" s="865">
        <v>541</v>
      </c>
      <c r="O50" s="874">
        <v>1.62</v>
      </c>
      <c r="P50" s="875">
        <v>0</v>
      </c>
      <c r="Q50" s="876">
        <v>1.62</v>
      </c>
      <c r="R50" s="382"/>
      <c r="S50" s="382"/>
      <c r="T50" s="382"/>
      <c r="U50" s="382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</row>
    <row r="51" spans="2:34" s="339" customFormat="1" ht="15.75" customHeight="1">
      <c r="B51" s="346"/>
      <c r="C51" s="1395" t="s">
        <v>924</v>
      </c>
      <c r="D51" s="1395"/>
      <c r="E51" s="1395"/>
      <c r="F51" s="1395"/>
      <c r="G51" s="1396"/>
      <c r="H51" s="863">
        <f>I51+L51</f>
        <v>263</v>
      </c>
      <c r="I51" s="863">
        <f>J51-K51</f>
        <v>-21</v>
      </c>
      <c r="J51" s="864">
        <v>135</v>
      </c>
      <c r="K51" s="865">
        <v>156</v>
      </c>
      <c r="L51" s="863">
        <f>M51-N51</f>
        <v>284</v>
      </c>
      <c r="M51" s="864">
        <v>897</v>
      </c>
      <c r="N51" s="865">
        <v>613</v>
      </c>
      <c r="O51" s="874">
        <v>1.4758698092031426</v>
      </c>
      <c r="P51" s="875">
        <v>-0.11784511784511784</v>
      </c>
      <c r="Q51" s="876">
        <v>1.5937149270482602</v>
      </c>
      <c r="R51" s="382"/>
      <c r="S51" s="382"/>
      <c r="T51" s="382"/>
      <c r="U51" s="382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</row>
    <row r="52" spans="2:34" s="339" customFormat="1" ht="15.75" customHeight="1">
      <c r="B52" s="346"/>
      <c r="C52" s="1149" t="s">
        <v>776</v>
      </c>
      <c r="D52" s="1149"/>
      <c r="E52" s="1149"/>
      <c r="F52" s="1149"/>
      <c r="G52" s="1150"/>
      <c r="H52" s="863">
        <f>I52+L52</f>
        <v>315</v>
      </c>
      <c r="I52" s="863">
        <f>J52-K52</f>
        <v>-17</v>
      </c>
      <c r="J52" s="864">
        <v>142</v>
      </c>
      <c r="K52" s="865">
        <v>159</v>
      </c>
      <c r="L52" s="863">
        <f>M52-N52</f>
        <v>332</v>
      </c>
      <c r="M52" s="864">
        <v>877</v>
      </c>
      <c r="N52" s="865">
        <v>545</v>
      </c>
      <c r="O52" s="874">
        <v>1.74</v>
      </c>
      <c r="P52" s="875">
        <v>-0.09</v>
      </c>
      <c r="Q52" s="876">
        <v>1.84</v>
      </c>
      <c r="R52" s="382"/>
      <c r="S52" s="382"/>
      <c r="T52" s="382"/>
      <c r="U52" s="382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</row>
    <row r="53" spans="2:34" s="339" customFormat="1" ht="15.75" customHeight="1" thickBot="1">
      <c r="B53" s="346"/>
      <c r="C53" s="1394"/>
      <c r="D53" s="1394"/>
      <c r="E53" s="1394"/>
      <c r="F53" s="1394"/>
      <c r="G53" s="1394"/>
      <c r="H53" s="891"/>
      <c r="I53" s="891"/>
      <c r="J53" s="892"/>
      <c r="K53" s="870"/>
      <c r="L53" s="868"/>
      <c r="M53" s="869"/>
      <c r="N53" s="893"/>
      <c r="O53" s="888"/>
      <c r="P53" s="889"/>
      <c r="Q53" s="890"/>
      <c r="R53" s="382"/>
      <c r="S53" s="382"/>
      <c r="T53" s="382"/>
      <c r="U53" s="382"/>
      <c r="V53" s="383"/>
      <c r="W53" s="383"/>
      <c r="X53" s="383"/>
      <c r="Y53" s="383"/>
      <c r="Z53" s="383"/>
      <c r="AA53" s="383"/>
      <c r="AB53" s="383"/>
      <c r="AC53" s="383"/>
      <c r="AD53" s="383"/>
      <c r="AE53" s="384"/>
      <c r="AF53" s="384"/>
      <c r="AG53" s="384"/>
      <c r="AH53" s="384"/>
    </row>
    <row r="54" spans="2:34" ht="15.75" customHeight="1" thickTop="1">
      <c r="O54" s="372"/>
      <c r="P54" s="372"/>
      <c r="Q54" s="369" t="s">
        <v>309</v>
      </c>
      <c r="R54" s="371"/>
      <c r="S54" s="372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</row>
  </sheetData>
  <mergeCells count="51">
    <mergeCell ref="C7:G7"/>
    <mergeCell ref="C10:G10"/>
    <mergeCell ref="C8:G8"/>
    <mergeCell ref="C23:G23"/>
    <mergeCell ref="D14:G14"/>
    <mergeCell ref="D15:G15"/>
    <mergeCell ref="D16:G16"/>
    <mergeCell ref="D17:G17"/>
    <mergeCell ref="C13:G13"/>
    <mergeCell ref="C19:G19"/>
    <mergeCell ref="D20:G20"/>
    <mergeCell ref="D21:G21"/>
    <mergeCell ref="D22:G22"/>
    <mergeCell ref="D18:G18"/>
    <mergeCell ref="D11:G11"/>
    <mergeCell ref="D12:G12"/>
    <mergeCell ref="C2:Q2"/>
    <mergeCell ref="C5:G6"/>
    <mergeCell ref="H5:H6"/>
    <mergeCell ref="I5:K5"/>
    <mergeCell ref="L5:N5"/>
    <mergeCell ref="O5:Q5"/>
    <mergeCell ref="I28:K28"/>
    <mergeCell ref="L28:N28"/>
    <mergeCell ref="O28:Q28"/>
    <mergeCell ref="C32:G32"/>
    <mergeCell ref="C33:G33"/>
    <mergeCell ref="C30:G30"/>
    <mergeCell ref="C28:G29"/>
    <mergeCell ref="H28:H29"/>
    <mergeCell ref="C31:G31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53:G5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6" orientation="portrait" useFirstPageNumber="1" r:id="rId1"/>
  <headerFooter>
    <oddFooter>&amp;C&amp;"HGPｺﾞｼｯｸM,ﾒﾃﾞｨｳﾑ"&amp;10&amp;P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42"/>
  <sheetViews>
    <sheetView zoomScale="115" zoomScaleNormal="115" workbookViewId="0">
      <selection activeCell="C143" sqref="C143"/>
    </sheetView>
  </sheetViews>
  <sheetFormatPr defaultColWidth="2.625" defaultRowHeight="15.75" customHeight="1" outlineLevelRow="1"/>
  <cols>
    <col min="1" max="6" width="2.625" style="348"/>
    <col min="7" max="12" width="6.625" style="386" customWidth="1"/>
    <col min="13" max="14" width="6.625" style="348" customWidth="1"/>
    <col min="15" max="15" width="6.625" style="352" customWidth="1"/>
    <col min="16" max="23" width="2.625" style="352"/>
    <col min="24" max="16384" width="2.625" style="348"/>
  </cols>
  <sheetData>
    <row r="1" spans="1:23" s="339" customFormat="1" ht="15.75" customHeight="1">
      <c r="A1" s="399"/>
      <c r="B1" s="1132"/>
      <c r="C1" s="1132"/>
      <c r="D1" s="1131"/>
      <c r="E1" s="1131"/>
      <c r="F1" s="1131"/>
      <c r="G1" s="1131"/>
      <c r="H1" s="1131"/>
      <c r="I1" s="1131"/>
      <c r="J1" s="1131"/>
      <c r="K1" s="1131"/>
      <c r="L1" s="1131"/>
      <c r="M1" s="338"/>
      <c r="N1" s="338"/>
      <c r="O1" s="358"/>
      <c r="P1" s="358"/>
      <c r="Q1" s="358"/>
      <c r="R1" s="358"/>
      <c r="S1" s="358"/>
      <c r="T1" s="358"/>
      <c r="U1" s="358"/>
      <c r="V1" s="358"/>
      <c r="W1" s="358"/>
    </row>
    <row r="2" spans="1:23" s="342" customFormat="1" ht="15.75" customHeight="1">
      <c r="B2" s="340"/>
      <c r="D2" s="341" t="s">
        <v>400</v>
      </c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58"/>
      <c r="P2" s="358"/>
      <c r="Q2" s="358"/>
      <c r="R2" s="358"/>
      <c r="S2" s="358"/>
      <c r="T2" s="358"/>
      <c r="U2" s="358"/>
      <c r="V2" s="358"/>
      <c r="W2" s="358"/>
    </row>
    <row r="3" spans="1:23" s="342" customFormat="1" ht="15.75" customHeight="1" thickBot="1">
      <c r="B3" s="340"/>
      <c r="C3" s="377"/>
      <c r="D3" s="377"/>
      <c r="E3" s="377"/>
      <c r="F3" s="377"/>
      <c r="G3" s="400"/>
      <c r="H3" s="400"/>
      <c r="I3" s="400"/>
      <c r="J3" s="400"/>
      <c r="K3" s="400"/>
      <c r="L3" s="400"/>
      <c r="M3" s="341"/>
      <c r="N3" s="343"/>
      <c r="O3" s="511" t="s">
        <v>393</v>
      </c>
      <c r="P3" s="358"/>
      <c r="Q3" s="358"/>
      <c r="R3" s="358"/>
      <c r="S3" s="358"/>
      <c r="T3" s="358"/>
      <c r="U3" s="358"/>
      <c r="V3" s="358"/>
      <c r="W3" s="358"/>
    </row>
    <row r="4" spans="1:23" s="342" customFormat="1" ht="15.75" customHeight="1" thickTop="1">
      <c r="B4" s="340"/>
      <c r="C4" s="1066" t="s">
        <v>152</v>
      </c>
      <c r="D4" s="1066"/>
      <c r="E4" s="1066"/>
      <c r="F4" s="1161"/>
      <c r="G4" s="1413" t="s">
        <v>877</v>
      </c>
      <c r="H4" s="1414"/>
      <c r="I4" s="1415"/>
      <c r="J4" s="1413" t="s">
        <v>812</v>
      </c>
      <c r="K4" s="1414"/>
      <c r="L4" s="1415"/>
      <c r="M4" s="1413" t="s">
        <v>392</v>
      </c>
      <c r="N4" s="1414"/>
      <c r="O4" s="1415"/>
      <c r="P4" s="358"/>
      <c r="Q4" s="358"/>
      <c r="R4" s="358"/>
      <c r="S4" s="358"/>
      <c r="T4" s="358"/>
      <c r="U4" s="358"/>
      <c r="V4" s="358"/>
      <c r="W4" s="358"/>
    </row>
    <row r="5" spans="1:23" s="342" customFormat="1" ht="15.75" customHeight="1">
      <c r="B5" s="340"/>
      <c r="C5" s="1078"/>
      <c r="D5" s="1078"/>
      <c r="E5" s="1078"/>
      <c r="F5" s="1162"/>
      <c r="G5" s="401" t="s">
        <v>34</v>
      </c>
      <c r="H5" s="402" t="s">
        <v>35</v>
      </c>
      <c r="I5" s="403" t="s">
        <v>36</v>
      </c>
      <c r="J5" s="401" t="s">
        <v>34</v>
      </c>
      <c r="K5" s="402" t="s">
        <v>35</v>
      </c>
      <c r="L5" s="403" t="s">
        <v>36</v>
      </c>
      <c r="M5" s="401" t="s">
        <v>34</v>
      </c>
      <c r="N5" s="402" t="s">
        <v>35</v>
      </c>
      <c r="O5" s="403" t="s">
        <v>36</v>
      </c>
      <c r="P5" s="358"/>
      <c r="Q5" s="358"/>
      <c r="R5" s="358"/>
      <c r="S5" s="358"/>
      <c r="T5" s="358"/>
      <c r="U5" s="358"/>
      <c r="V5" s="358"/>
      <c r="W5" s="358"/>
    </row>
    <row r="6" spans="1:23" s="361" customFormat="1" ht="15.75" customHeight="1">
      <c r="C6" s="1412"/>
      <c r="D6" s="1412"/>
      <c r="E6" s="1412"/>
      <c r="F6" s="1412"/>
      <c r="G6" s="766" t="s">
        <v>39</v>
      </c>
      <c r="H6" s="767" t="s">
        <v>39</v>
      </c>
      <c r="I6" s="768" t="s">
        <v>39</v>
      </c>
      <c r="J6" s="766" t="s">
        <v>39</v>
      </c>
      <c r="K6" s="767" t="s">
        <v>39</v>
      </c>
      <c r="L6" s="768" t="s">
        <v>39</v>
      </c>
      <c r="M6" s="766" t="s">
        <v>39</v>
      </c>
      <c r="N6" s="767" t="s">
        <v>39</v>
      </c>
      <c r="O6" s="768" t="s">
        <v>39</v>
      </c>
    </row>
    <row r="7" spans="1:23" ht="15.75" customHeight="1">
      <c r="C7" s="1032" t="s">
        <v>34</v>
      </c>
      <c r="D7" s="1032"/>
      <c r="E7" s="1032"/>
      <c r="F7" s="1032"/>
      <c r="G7" s="638">
        <f t="shared" ref="G7:L7" si="0">SUM(G9:G130)</f>
        <v>18561</v>
      </c>
      <c r="H7" s="639">
        <f t="shared" si="0"/>
        <v>9020</v>
      </c>
      <c r="I7" s="644">
        <f t="shared" si="0"/>
        <v>9541</v>
      </c>
      <c r="J7" s="638">
        <f t="shared" si="0"/>
        <v>18398</v>
      </c>
      <c r="K7" s="639">
        <f t="shared" si="0"/>
        <v>8950</v>
      </c>
      <c r="L7" s="645">
        <f t="shared" si="0"/>
        <v>9448</v>
      </c>
      <c r="M7" s="894">
        <f>G7-J7</f>
        <v>163</v>
      </c>
      <c r="N7" s="895">
        <f>H7-K7</f>
        <v>70</v>
      </c>
      <c r="O7" s="896">
        <f>I7-L7</f>
        <v>93</v>
      </c>
    </row>
    <row r="8" spans="1:23" ht="15.75" customHeight="1">
      <c r="C8" s="507"/>
      <c r="D8" s="507"/>
      <c r="E8" s="507"/>
      <c r="F8" s="507"/>
      <c r="G8" s="638"/>
      <c r="H8" s="639"/>
      <c r="I8" s="644"/>
      <c r="J8" s="503"/>
      <c r="K8" s="504"/>
      <c r="L8" s="505"/>
      <c r="M8" s="894"/>
      <c r="N8" s="895"/>
      <c r="O8" s="896"/>
    </row>
    <row r="9" spans="1:23" ht="15.75" customHeight="1">
      <c r="C9" s="1032" t="s">
        <v>159</v>
      </c>
      <c r="D9" s="1032"/>
      <c r="E9" s="1032"/>
      <c r="F9" s="1032"/>
      <c r="G9" s="638">
        <f>SUM(H9:I9)</f>
        <v>811</v>
      </c>
      <c r="H9" s="639">
        <v>421</v>
      </c>
      <c r="I9" s="644">
        <v>390</v>
      </c>
      <c r="J9" s="503">
        <f>SUM(K9:L9)</f>
        <v>815</v>
      </c>
      <c r="K9" s="504">
        <v>416</v>
      </c>
      <c r="L9" s="505">
        <v>399</v>
      </c>
      <c r="M9" s="894">
        <f>G9-J9</f>
        <v>-4</v>
      </c>
      <c r="N9" s="895">
        <f t="shared" ref="N9:O24" si="1">H9-K9</f>
        <v>5</v>
      </c>
      <c r="O9" s="896">
        <f t="shared" si="1"/>
        <v>-9</v>
      </c>
    </row>
    <row r="10" spans="1:23" ht="15.75" hidden="1" customHeight="1" outlineLevel="1">
      <c r="C10" s="1032" t="s">
        <v>160</v>
      </c>
      <c r="D10" s="1032"/>
      <c r="E10" s="1032"/>
      <c r="F10" s="1032"/>
      <c r="G10" s="638">
        <f t="shared" ref="G10:G73" si="2">SUM(H10:I10)</f>
        <v>0</v>
      </c>
      <c r="H10" s="639"/>
      <c r="I10" s="644"/>
      <c r="J10" s="638">
        <f t="shared" ref="J10:J73" si="3">SUM(K10:L10)</f>
        <v>0</v>
      </c>
      <c r="K10" s="504"/>
      <c r="L10" s="505"/>
      <c r="M10" s="894">
        <f t="shared" ref="M10:O73" si="4">G10-J10</f>
        <v>0</v>
      </c>
      <c r="N10" s="895">
        <f t="shared" si="1"/>
        <v>0</v>
      </c>
      <c r="O10" s="896">
        <f t="shared" si="1"/>
        <v>0</v>
      </c>
    </row>
    <row r="11" spans="1:23" ht="15.75" hidden="1" customHeight="1" outlineLevel="1">
      <c r="C11" s="1032" t="s">
        <v>161</v>
      </c>
      <c r="D11" s="1032"/>
      <c r="E11" s="1032"/>
      <c r="F11" s="1032"/>
      <c r="G11" s="638">
        <f t="shared" si="2"/>
        <v>0</v>
      </c>
      <c r="H11" s="639"/>
      <c r="I11" s="644"/>
      <c r="J11" s="638">
        <f t="shared" si="3"/>
        <v>0</v>
      </c>
      <c r="K11" s="504"/>
      <c r="L11" s="505"/>
      <c r="M11" s="894">
        <f t="shared" si="4"/>
        <v>0</v>
      </c>
      <c r="N11" s="895">
        <f t="shared" si="1"/>
        <v>0</v>
      </c>
      <c r="O11" s="896">
        <f t="shared" si="1"/>
        <v>0</v>
      </c>
    </row>
    <row r="12" spans="1:23" ht="15.75" hidden="1" customHeight="1" outlineLevel="1">
      <c r="C12" s="1032" t="s">
        <v>162</v>
      </c>
      <c r="D12" s="1032"/>
      <c r="E12" s="1032"/>
      <c r="F12" s="1032"/>
      <c r="G12" s="638">
        <f t="shared" si="2"/>
        <v>0</v>
      </c>
      <c r="H12" s="639"/>
      <c r="I12" s="644"/>
      <c r="J12" s="638">
        <f t="shared" si="3"/>
        <v>0</v>
      </c>
      <c r="K12" s="504"/>
      <c r="L12" s="505"/>
      <c r="M12" s="894">
        <f t="shared" si="4"/>
        <v>0</v>
      </c>
      <c r="N12" s="895">
        <f t="shared" si="1"/>
        <v>0</v>
      </c>
      <c r="O12" s="896">
        <f t="shared" si="1"/>
        <v>0</v>
      </c>
    </row>
    <row r="13" spans="1:23" ht="15.75" hidden="1" customHeight="1" outlineLevel="1">
      <c r="C13" s="1032" t="s">
        <v>163</v>
      </c>
      <c r="D13" s="1032"/>
      <c r="E13" s="1032"/>
      <c r="F13" s="1032"/>
      <c r="G13" s="638">
        <f t="shared" si="2"/>
        <v>0</v>
      </c>
      <c r="H13" s="639"/>
      <c r="I13" s="644"/>
      <c r="J13" s="638">
        <f t="shared" si="3"/>
        <v>0</v>
      </c>
      <c r="K13" s="504"/>
      <c r="L13" s="505"/>
      <c r="M13" s="894">
        <f t="shared" si="4"/>
        <v>0</v>
      </c>
      <c r="N13" s="895">
        <f t="shared" si="1"/>
        <v>0</v>
      </c>
      <c r="O13" s="896">
        <f t="shared" si="1"/>
        <v>0</v>
      </c>
    </row>
    <row r="14" spans="1:23" ht="15.75" hidden="1" customHeight="1" outlineLevel="1">
      <c r="C14" s="1032" t="s">
        <v>164</v>
      </c>
      <c r="D14" s="1032"/>
      <c r="E14" s="1032"/>
      <c r="F14" s="1032"/>
      <c r="G14" s="638">
        <f t="shared" si="2"/>
        <v>0</v>
      </c>
      <c r="H14" s="639"/>
      <c r="I14" s="644"/>
      <c r="J14" s="638">
        <f t="shared" si="3"/>
        <v>0</v>
      </c>
      <c r="K14" s="504"/>
      <c r="L14" s="505"/>
      <c r="M14" s="894">
        <f t="shared" si="4"/>
        <v>0</v>
      </c>
      <c r="N14" s="895">
        <f t="shared" si="1"/>
        <v>0</v>
      </c>
      <c r="O14" s="896">
        <f t="shared" si="1"/>
        <v>0</v>
      </c>
    </row>
    <row r="15" spans="1:23" ht="15.75" customHeight="1" collapsed="1">
      <c r="C15" s="1032" t="s">
        <v>165</v>
      </c>
      <c r="D15" s="1032"/>
      <c r="E15" s="1032"/>
      <c r="F15" s="1032"/>
      <c r="G15" s="638">
        <f t="shared" si="2"/>
        <v>957</v>
      </c>
      <c r="H15" s="639">
        <v>494</v>
      </c>
      <c r="I15" s="644">
        <v>463</v>
      </c>
      <c r="J15" s="638">
        <f t="shared" si="3"/>
        <v>972</v>
      </c>
      <c r="K15" s="504">
        <v>496</v>
      </c>
      <c r="L15" s="505">
        <v>476</v>
      </c>
      <c r="M15" s="894">
        <f t="shared" si="4"/>
        <v>-15</v>
      </c>
      <c r="N15" s="895">
        <f t="shared" si="1"/>
        <v>-2</v>
      </c>
      <c r="O15" s="896">
        <f t="shared" si="1"/>
        <v>-13</v>
      </c>
    </row>
    <row r="16" spans="1:23" ht="15.75" hidden="1" customHeight="1" outlineLevel="1">
      <c r="C16" s="1032" t="s">
        <v>166</v>
      </c>
      <c r="D16" s="1032"/>
      <c r="E16" s="1032"/>
      <c r="F16" s="1032"/>
      <c r="G16" s="638">
        <f t="shared" si="2"/>
        <v>0</v>
      </c>
      <c r="H16" s="639"/>
      <c r="I16" s="644"/>
      <c r="J16" s="638">
        <f t="shared" si="3"/>
        <v>0</v>
      </c>
      <c r="K16" s="504"/>
      <c r="L16" s="505"/>
      <c r="M16" s="894">
        <f t="shared" si="4"/>
        <v>0</v>
      </c>
      <c r="N16" s="895">
        <f t="shared" si="1"/>
        <v>0</v>
      </c>
      <c r="O16" s="896">
        <f t="shared" si="1"/>
        <v>0</v>
      </c>
    </row>
    <row r="17" spans="3:15" ht="15.75" hidden="1" customHeight="1" outlineLevel="1">
      <c r="C17" s="1032" t="s">
        <v>167</v>
      </c>
      <c r="D17" s="1032"/>
      <c r="E17" s="1032"/>
      <c r="F17" s="1032"/>
      <c r="G17" s="638">
        <f t="shared" si="2"/>
        <v>0</v>
      </c>
      <c r="H17" s="639"/>
      <c r="I17" s="644"/>
      <c r="J17" s="638">
        <f t="shared" si="3"/>
        <v>0</v>
      </c>
      <c r="K17" s="504"/>
      <c r="L17" s="505"/>
      <c r="M17" s="894">
        <f t="shared" si="4"/>
        <v>0</v>
      </c>
      <c r="N17" s="895">
        <f t="shared" si="1"/>
        <v>0</v>
      </c>
      <c r="O17" s="896">
        <f t="shared" si="1"/>
        <v>0</v>
      </c>
    </row>
    <row r="18" spans="3:15" ht="15.75" hidden="1" customHeight="1" outlineLevel="1">
      <c r="C18" s="1032" t="s">
        <v>168</v>
      </c>
      <c r="D18" s="1032"/>
      <c r="E18" s="1032"/>
      <c r="F18" s="1032"/>
      <c r="G18" s="638">
        <f t="shared" si="2"/>
        <v>0</v>
      </c>
      <c r="H18" s="639"/>
      <c r="I18" s="644"/>
      <c r="J18" s="638">
        <f t="shared" si="3"/>
        <v>0</v>
      </c>
      <c r="K18" s="504"/>
      <c r="L18" s="505"/>
      <c r="M18" s="894">
        <f t="shared" si="4"/>
        <v>0</v>
      </c>
      <c r="N18" s="895">
        <f t="shared" si="1"/>
        <v>0</v>
      </c>
      <c r="O18" s="896">
        <f t="shared" si="1"/>
        <v>0</v>
      </c>
    </row>
    <row r="19" spans="3:15" ht="15.75" hidden="1" customHeight="1" outlineLevel="1">
      <c r="C19" s="1032" t="s">
        <v>169</v>
      </c>
      <c r="D19" s="1032"/>
      <c r="E19" s="1032"/>
      <c r="F19" s="1032"/>
      <c r="G19" s="638">
        <f t="shared" si="2"/>
        <v>0</v>
      </c>
      <c r="H19" s="639"/>
      <c r="I19" s="644"/>
      <c r="J19" s="638">
        <f t="shared" si="3"/>
        <v>0</v>
      </c>
      <c r="K19" s="504"/>
      <c r="L19" s="505"/>
      <c r="M19" s="894">
        <f t="shared" si="4"/>
        <v>0</v>
      </c>
      <c r="N19" s="895">
        <f t="shared" si="1"/>
        <v>0</v>
      </c>
      <c r="O19" s="896">
        <f t="shared" si="1"/>
        <v>0</v>
      </c>
    </row>
    <row r="20" spans="3:15" ht="15.75" hidden="1" customHeight="1" outlineLevel="1">
      <c r="C20" s="1032" t="s">
        <v>170</v>
      </c>
      <c r="D20" s="1032"/>
      <c r="E20" s="1032"/>
      <c r="F20" s="1032"/>
      <c r="G20" s="638">
        <f t="shared" si="2"/>
        <v>0</v>
      </c>
      <c r="H20" s="639"/>
      <c r="I20" s="644"/>
      <c r="J20" s="638">
        <f t="shared" si="3"/>
        <v>0</v>
      </c>
      <c r="K20" s="504"/>
      <c r="L20" s="505"/>
      <c r="M20" s="894">
        <f t="shared" si="4"/>
        <v>0</v>
      </c>
      <c r="N20" s="895">
        <f t="shared" si="1"/>
        <v>0</v>
      </c>
      <c r="O20" s="896">
        <f t="shared" si="1"/>
        <v>0</v>
      </c>
    </row>
    <row r="21" spans="3:15" ht="15.75" customHeight="1" collapsed="1">
      <c r="C21" s="1032" t="s">
        <v>211</v>
      </c>
      <c r="D21" s="1032"/>
      <c r="E21" s="1032"/>
      <c r="F21" s="1032"/>
      <c r="G21" s="638">
        <f t="shared" si="2"/>
        <v>942</v>
      </c>
      <c r="H21" s="639">
        <v>475</v>
      </c>
      <c r="I21" s="644">
        <v>467</v>
      </c>
      <c r="J21" s="638">
        <f t="shared" si="3"/>
        <v>918</v>
      </c>
      <c r="K21" s="504">
        <v>465</v>
      </c>
      <c r="L21" s="505">
        <v>453</v>
      </c>
      <c r="M21" s="894">
        <f t="shared" si="4"/>
        <v>24</v>
      </c>
      <c r="N21" s="895">
        <f t="shared" si="1"/>
        <v>10</v>
      </c>
      <c r="O21" s="896">
        <f t="shared" si="1"/>
        <v>14</v>
      </c>
    </row>
    <row r="22" spans="3:15" ht="15.75" hidden="1" customHeight="1" outlineLevel="1">
      <c r="C22" s="1032" t="s">
        <v>171</v>
      </c>
      <c r="D22" s="1032"/>
      <c r="E22" s="1032"/>
      <c r="F22" s="1032"/>
      <c r="G22" s="638">
        <f t="shared" si="2"/>
        <v>0</v>
      </c>
      <c r="H22" s="639"/>
      <c r="I22" s="644"/>
      <c r="J22" s="638">
        <f t="shared" si="3"/>
        <v>0</v>
      </c>
      <c r="K22" s="504"/>
      <c r="L22" s="505"/>
      <c r="M22" s="894">
        <f t="shared" si="4"/>
        <v>0</v>
      </c>
      <c r="N22" s="895">
        <f t="shared" si="1"/>
        <v>0</v>
      </c>
      <c r="O22" s="896">
        <f t="shared" si="1"/>
        <v>0</v>
      </c>
    </row>
    <row r="23" spans="3:15" ht="15.75" hidden="1" customHeight="1" outlineLevel="1">
      <c r="C23" s="1032" t="s">
        <v>172</v>
      </c>
      <c r="D23" s="1032"/>
      <c r="E23" s="1032"/>
      <c r="F23" s="1032"/>
      <c r="G23" s="638">
        <f t="shared" si="2"/>
        <v>0</v>
      </c>
      <c r="H23" s="639"/>
      <c r="I23" s="644"/>
      <c r="J23" s="638">
        <f t="shared" si="3"/>
        <v>0</v>
      </c>
      <c r="K23" s="504"/>
      <c r="L23" s="505"/>
      <c r="M23" s="894">
        <f t="shared" si="4"/>
        <v>0</v>
      </c>
      <c r="N23" s="895">
        <f t="shared" si="1"/>
        <v>0</v>
      </c>
      <c r="O23" s="896">
        <f t="shared" si="1"/>
        <v>0</v>
      </c>
    </row>
    <row r="24" spans="3:15" ht="15.75" hidden="1" customHeight="1" outlineLevel="1">
      <c r="C24" s="1032" t="s">
        <v>173</v>
      </c>
      <c r="D24" s="1032"/>
      <c r="E24" s="1032"/>
      <c r="F24" s="1032"/>
      <c r="G24" s="638">
        <f t="shared" si="2"/>
        <v>0</v>
      </c>
      <c r="H24" s="639"/>
      <c r="I24" s="644"/>
      <c r="J24" s="638">
        <f t="shared" si="3"/>
        <v>0</v>
      </c>
      <c r="K24" s="504"/>
      <c r="L24" s="505"/>
      <c r="M24" s="894">
        <f t="shared" si="4"/>
        <v>0</v>
      </c>
      <c r="N24" s="895">
        <f t="shared" si="1"/>
        <v>0</v>
      </c>
      <c r="O24" s="896">
        <f t="shared" si="1"/>
        <v>0</v>
      </c>
    </row>
    <row r="25" spans="3:15" ht="15.75" hidden="1" customHeight="1" outlineLevel="1">
      <c r="C25" s="1032" t="s">
        <v>174</v>
      </c>
      <c r="D25" s="1032"/>
      <c r="E25" s="1032"/>
      <c r="F25" s="1032"/>
      <c r="G25" s="638">
        <f t="shared" si="2"/>
        <v>0</v>
      </c>
      <c r="H25" s="639"/>
      <c r="I25" s="644"/>
      <c r="J25" s="638">
        <f t="shared" si="3"/>
        <v>0</v>
      </c>
      <c r="K25" s="504"/>
      <c r="L25" s="505"/>
      <c r="M25" s="894">
        <f t="shared" si="4"/>
        <v>0</v>
      </c>
      <c r="N25" s="895">
        <f t="shared" si="4"/>
        <v>0</v>
      </c>
      <c r="O25" s="896">
        <f t="shared" si="4"/>
        <v>0</v>
      </c>
    </row>
    <row r="26" spans="3:15" ht="15.75" hidden="1" customHeight="1" outlineLevel="1">
      <c r="C26" s="1032" t="s">
        <v>175</v>
      </c>
      <c r="D26" s="1032"/>
      <c r="E26" s="1032"/>
      <c r="F26" s="1032"/>
      <c r="G26" s="638">
        <f t="shared" si="2"/>
        <v>0</v>
      </c>
      <c r="H26" s="639"/>
      <c r="I26" s="644"/>
      <c r="J26" s="638">
        <f t="shared" si="3"/>
        <v>0</v>
      </c>
      <c r="K26" s="504"/>
      <c r="L26" s="505"/>
      <c r="M26" s="894">
        <f t="shared" si="4"/>
        <v>0</v>
      </c>
      <c r="N26" s="895">
        <f t="shared" si="4"/>
        <v>0</v>
      </c>
      <c r="O26" s="896">
        <f t="shared" si="4"/>
        <v>0</v>
      </c>
    </row>
    <row r="27" spans="3:15" ht="15.75" customHeight="1" collapsed="1">
      <c r="C27" s="1032" t="s">
        <v>212</v>
      </c>
      <c r="D27" s="1032"/>
      <c r="E27" s="1032"/>
      <c r="F27" s="1032"/>
      <c r="G27" s="638">
        <f t="shared" si="2"/>
        <v>971</v>
      </c>
      <c r="H27" s="639">
        <v>450</v>
      </c>
      <c r="I27" s="644">
        <v>521</v>
      </c>
      <c r="J27" s="638">
        <f t="shared" si="3"/>
        <v>957</v>
      </c>
      <c r="K27" s="504">
        <v>456</v>
      </c>
      <c r="L27" s="505">
        <v>501</v>
      </c>
      <c r="M27" s="894">
        <f t="shared" si="4"/>
        <v>14</v>
      </c>
      <c r="N27" s="895">
        <f t="shared" si="4"/>
        <v>-6</v>
      </c>
      <c r="O27" s="896">
        <f t="shared" si="4"/>
        <v>20</v>
      </c>
    </row>
    <row r="28" spans="3:15" ht="15.75" hidden="1" customHeight="1" outlineLevel="1">
      <c r="C28" s="1032" t="s">
        <v>176</v>
      </c>
      <c r="D28" s="1032"/>
      <c r="E28" s="1032"/>
      <c r="F28" s="1032"/>
      <c r="G28" s="638">
        <f t="shared" si="2"/>
        <v>0</v>
      </c>
      <c r="H28" s="639"/>
      <c r="I28" s="644"/>
      <c r="J28" s="638">
        <f t="shared" si="3"/>
        <v>0</v>
      </c>
      <c r="K28" s="504"/>
      <c r="L28" s="505"/>
      <c r="M28" s="894">
        <f t="shared" si="4"/>
        <v>0</v>
      </c>
      <c r="N28" s="895">
        <f t="shared" si="4"/>
        <v>0</v>
      </c>
      <c r="O28" s="896">
        <f t="shared" si="4"/>
        <v>0</v>
      </c>
    </row>
    <row r="29" spans="3:15" ht="15.75" hidden="1" customHeight="1" outlineLevel="1">
      <c r="C29" s="1032" t="s">
        <v>177</v>
      </c>
      <c r="D29" s="1032"/>
      <c r="E29" s="1032"/>
      <c r="F29" s="1032"/>
      <c r="G29" s="638">
        <f t="shared" si="2"/>
        <v>0</v>
      </c>
      <c r="H29" s="639"/>
      <c r="I29" s="644"/>
      <c r="J29" s="638">
        <f t="shared" si="3"/>
        <v>0</v>
      </c>
      <c r="K29" s="504"/>
      <c r="L29" s="505"/>
      <c r="M29" s="894">
        <f t="shared" si="4"/>
        <v>0</v>
      </c>
      <c r="N29" s="895">
        <f t="shared" si="4"/>
        <v>0</v>
      </c>
      <c r="O29" s="896">
        <f t="shared" si="4"/>
        <v>0</v>
      </c>
    </row>
    <row r="30" spans="3:15" ht="15.75" hidden="1" customHeight="1" outlineLevel="1">
      <c r="C30" s="1032" t="s">
        <v>178</v>
      </c>
      <c r="D30" s="1032"/>
      <c r="E30" s="1032"/>
      <c r="F30" s="1032"/>
      <c r="G30" s="638">
        <f t="shared" si="2"/>
        <v>0</v>
      </c>
      <c r="H30" s="639"/>
      <c r="I30" s="644"/>
      <c r="J30" s="638">
        <f t="shared" si="3"/>
        <v>0</v>
      </c>
      <c r="K30" s="504"/>
      <c r="L30" s="505"/>
      <c r="M30" s="894">
        <f t="shared" si="4"/>
        <v>0</v>
      </c>
      <c r="N30" s="895">
        <f t="shared" si="4"/>
        <v>0</v>
      </c>
      <c r="O30" s="896">
        <f t="shared" si="4"/>
        <v>0</v>
      </c>
    </row>
    <row r="31" spans="3:15" ht="15.75" hidden="1" customHeight="1" outlineLevel="1">
      <c r="C31" s="1032" t="s">
        <v>179</v>
      </c>
      <c r="D31" s="1032"/>
      <c r="E31" s="1032"/>
      <c r="F31" s="1032"/>
      <c r="G31" s="638">
        <f t="shared" si="2"/>
        <v>0</v>
      </c>
      <c r="H31" s="639"/>
      <c r="I31" s="644"/>
      <c r="J31" s="638">
        <f t="shared" si="3"/>
        <v>0</v>
      </c>
      <c r="K31" s="504"/>
      <c r="L31" s="505"/>
      <c r="M31" s="894">
        <f t="shared" si="4"/>
        <v>0</v>
      </c>
      <c r="N31" s="895">
        <f t="shared" si="4"/>
        <v>0</v>
      </c>
      <c r="O31" s="896">
        <f t="shared" si="4"/>
        <v>0</v>
      </c>
    </row>
    <row r="32" spans="3:15" ht="15.75" hidden="1" customHeight="1" outlineLevel="1">
      <c r="C32" s="1032" t="s">
        <v>180</v>
      </c>
      <c r="D32" s="1032"/>
      <c r="E32" s="1032"/>
      <c r="F32" s="1032"/>
      <c r="G32" s="638">
        <f t="shared" si="2"/>
        <v>0</v>
      </c>
      <c r="H32" s="639"/>
      <c r="I32" s="644"/>
      <c r="J32" s="638">
        <f t="shared" si="3"/>
        <v>0</v>
      </c>
      <c r="K32" s="504"/>
      <c r="L32" s="505"/>
      <c r="M32" s="894">
        <f t="shared" si="4"/>
        <v>0</v>
      </c>
      <c r="N32" s="895">
        <f t="shared" si="4"/>
        <v>0</v>
      </c>
      <c r="O32" s="896">
        <f t="shared" si="4"/>
        <v>0</v>
      </c>
    </row>
    <row r="33" spans="3:15" ht="15.75" customHeight="1" collapsed="1">
      <c r="C33" s="1032" t="s">
        <v>213</v>
      </c>
      <c r="D33" s="1032"/>
      <c r="E33" s="1032"/>
      <c r="F33" s="1032"/>
      <c r="G33" s="638">
        <f t="shared" si="2"/>
        <v>773</v>
      </c>
      <c r="H33" s="639">
        <v>390</v>
      </c>
      <c r="I33" s="644">
        <v>383</v>
      </c>
      <c r="J33" s="638">
        <f t="shared" si="3"/>
        <v>806</v>
      </c>
      <c r="K33" s="504">
        <v>414</v>
      </c>
      <c r="L33" s="505">
        <v>392</v>
      </c>
      <c r="M33" s="894">
        <f t="shared" si="4"/>
        <v>-33</v>
      </c>
      <c r="N33" s="895">
        <f t="shared" si="4"/>
        <v>-24</v>
      </c>
      <c r="O33" s="896">
        <f t="shared" si="4"/>
        <v>-9</v>
      </c>
    </row>
    <row r="34" spans="3:15" ht="15.75" hidden="1" customHeight="1" outlineLevel="1">
      <c r="C34" s="1032" t="s">
        <v>181</v>
      </c>
      <c r="D34" s="1032"/>
      <c r="E34" s="1032"/>
      <c r="F34" s="1032"/>
      <c r="G34" s="638">
        <f t="shared" si="2"/>
        <v>0</v>
      </c>
      <c r="H34" s="639"/>
      <c r="I34" s="644"/>
      <c r="J34" s="638">
        <f t="shared" si="3"/>
        <v>0</v>
      </c>
      <c r="K34" s="504"/>
      <c r="L34" s="505"/>
      <c r="M34" s="894">
        <f t="shared" si="4"/>
        <v>0</v>
      </c>
      <c r="N34" s="895">
        <f t="shared" si="4"/>
        <v>0</v>
      </c>
      <c r="O34" s="896">
        <f t="shared" si="4"/>
        <v>0</v>
      </c>
    </row>
    <row r="35" spans="3:15" ht="15.75" hidden="1" customHeight="1" outlineLevel="1">
      <c r="C35" s="1032" t="s">
        <v>182</v>
      </c>
      <c r="D35" s="1032"/>
      <c r="E35" s="1032"/>
      <c r="F35" s="1032"/>
      <c r="G35" s="638">
        <f t="shared" si="2"/>
        <v>0</v>
      </c>
      <c r="H35" s="639"/>
      <c r="I35" s="644"/>
      <c r="J35" s="638">
        <f t="shared" si="3"/>
        <v>0</v>
      </c>
      <c r="K35" s="504"/>
      <c r="L35" s="505"/>
      <c r="M35" s="894">
        <f t="shared" si="4"/>
        <v>0</v>
      </c>
      <c r="N35" s="895">
        <f t="shared" si="4"/>
        <v>0</v>
      </c>
      <c r="O35" s="896">
        <f t="shared" si="4"/>
        <v>0</v>
      </c>
    </row>
    <row r="36" spans="3:15" ht="15.75" hidden="1" customHeight="1" outlineLevel="1">
      <c r="C36" s="1032" t="s">
        <v>183</v>
      </c>
      <c r="D36" s="1032"/>
      <c r="E36" s="1032"/>
      <c r="F36" s="1032"/>
      <c r="G36" s="638">
        <f t="shared" si="2"/>
        <v>0</v>
      </c>
      <c r="H36" s="639"/>
      <c r="I36" s="644"/>
      <c r="J36" s="638">
        <f t="shared" si="3"/>
        <v>0</v>
      </c>
      <c r="K36" s="504"/>
      <c r="L36" s="505"/>
      <c r="M36" s="894">
        <f t="shared" si="4"/>
        <v>0</v>
      </c>
      <c r="N36" s="895">
        <f t="shared" si="4"/>
        <v>0</v>
      </c>
      <c r="O36" s="896">
        <f t="shared" si="4"/>
        <v>0</v>
      </c>
    </row>
    <row r="37" spans="3:15" ht="15.75" hidden="1" customHeight="1" outlineLevel="1">
      <c r="C37" s="1032" t="s">
        <v>184</v>
      </c>
      <c r="D37" s="1032"/>
      <c r="E37" s="1032"/>
      <c r="F37" s="1032"/>
      <c r="G37" s="638">
        <f t="shared" si="2"/>
        <v>0</v>
      </c>
      <c r="H37" s="639"/>
      <c r="I37" s="644"/>
      <c r="J37" s="638">
        <f t="shared" si="3"/>
        <v>0</v>
      </c>
      <c r="K37" s="504"/>
      <c r="L37" s="505"/>
      <c r="M37" s="894">
        <f t="shared" si="4"/>
        <v>0</v>
      </c>
      <c r="N37" s="895">
        <f t="shared" si="4"/>
        <v>0</v>
      </c>
      <c r="O37" s="896">
        <f t="shared" si="4"/>
        <v>0</v>
      </c>
    </row>
    <row r="38" spans="3:15" ht="15.75" hidden="1" customHeight="1" outlineLevel="1">
      <c r="C38" s="1032" t="s">
        <v>185</v>
      </c>
      <c r="D38" s="1032"/>
      <c r="E38" s="1032"/>
      <c r="F38" s="1032"/>
      <c r="G38" s="638">
        <f t="shared" si="2"/>
        <v>0</v>
      </c>
      <c r="H38" s="639"/>
      <c r="I38" s="644"/>
      <c r="J38" s="638">
        <f t="shared" si="3"/>
        <v>0</v>
      </c>
      <c r="K38" s="504"/>
      <c r="L38" s="505"/>
      <c r="M38" s="894">
        <f t="shared" si="4"/>
        <v>0</v>
      </c>
      <c r="N38" s="895">
        <f t="shared" si="4"/>
        <v>0</v>
      </c>
      <c r="O38" s="896">
        <f t="shared" si="4"/>
        <v>0</v>
      </c>
    </row>
    <row r="39" spans="3:15" ht="15.75" customHeight="1" collapsed="1">
      <c r="C39" s="1032" t="s">
        <v>214</v>
      </c>
      <c r="D39" s="1032"/>
      <c r="E39" s="1032"/>
      <c r="F39" s="1032"/>
      <c r="G39" s="638">
        <f t="shared" si="2"/>
        <v>790</v>
      </c>
      <c r="H39" s="639">
        <v>401</v>
      </c>
      <c r="I39" s="644">
        <v>389</v>
      </c>
      <c r="J39" s="638">
        <f t="shared" si="3"/>
        <v>766</v>
      </c>
      <c r="K39" s="504">
        <v>395</v>
      </c>
      <c r="L39" s="505">
        <v>371</v>
      </c>
      <c r="M39" s="894">
        <f t="shared" si="4"/>
        <v>24</v>
      </c>
      <c r="N39" s="895">
        <f t="shared" si="4"/>
        <v>6</v>
      </c>
      <c r="O39" s="896">
        <f t="shared" si="4"/>
        <v>18</v>
      </c>
    </row>
    <row r="40" spans="3:15" ht="15.75" hidden="1" customHeight="1" outlineLevel="1">
      <c r="C40" s="1032" t="s">
        <v>186</v>
      </c>
      <c r="D40" s="1032"/>
      <c r="E40" s="1032"/>
      <c r="F40" s="1032"/>
      <c r="G40" s="638">
        <f t="shared" si="2"/>
        <v>0</v>
      </c>
      <c r="H40" s="639"/>
      <c r="I40" s="644"/>
      <c r="J40" s="638">
        <f t="shared" si="3"/>
        <v>0</v>
      </c>
      <c r="K40" s="504"/>
      <c r="L40" s="505"/>
      <c r="M40" s="894">
        <f t="shared" si="4"/>
        <v>0</v>
      </c>
      <c r="N40" s="895">
        <f t="shared" si="4"/>
        <v>0</v>
      </c>
      <c r="O40" s="896">
        <f t="shared" si="4"/>
        <v>0</v>
      </c>
    </row>
    <row r="41" spans="3:15" ht="15.75" hidden="1" customHeight="1" outlineLevel="1">
      <c r="C41" s="1032" t="s">
        <v>187</v>
      </c>
      <c r="D41" s="1032"/>
      <c r="E41" s="1032"/>
      <c r="F41" s="1032"/>
      <c r="G41" s="638">
        <f t="shared" si="2"/>
        <v>0</v>
      </c>
      <c r="H41" s="639"/>
      <c r="I41" s="644"/>
      <c r="J41" s="638">
        <f t="shared" si="3"/>
        <v>0</v>
      </c>
      <c r="K41" s="504"/>
      <c r="L41" s="505"/>
      <c r="M41" s="894">
        <f t="shared" si="4"/>
        <v>0</v>
      </c>
      <c r="N41" s="895">
        <f t="shared" si="4"/>
        <v>0</v>
      </c>
      <c r="O41" s="896">
        <f t="shared" si="4"/>
        <v>0</v>
      </c>
    </row>
    <row r="42" spans="3:15" ht="15.75" hidden="1" customHeight="1" outlineLevel="1">
      <c r="C42" s="1032" t="s">
        <v>188</v>
      </c>
      <c r="D42" s="1032"/>
      <c r="E42" s="1032"/>
      <c r="F42" s="1032"/>
      <c r="G42" s="638">
        <f t="shared" si="2"/>
        <v>0</v>
      </c>
      <c r="H42" s="639"/>
      <c r="I42" s="644"/>
      <c r="J42" s="638">
        <f t="shared" si="3"/>
        <v>0</v>
      </c>
      <c r="K42" s="504"/>
      <c r="L42" s="505"/>
      <c r="M42" s="894">
        <f t="shared" si="4"/>
        <v>0</v>
      </c>
      <c r="N42" s="895">
        <f t="shared" si="4"/>
        <v>0</v>
      </c>
      <c r="O42" s="896">
        <f t="shared" si="4"/>
        <v>0</v>
      </c>
    </row>
    <row r="43" spans="3:15" ht="15.75" hidden="1" customHeight="1" outlineLevel="1">
      <c r="C43" s="1032" t="s">
        <v>189</v>
      </c>
      <c r="D43" s="1032"/>
      <c r="E43" s="1032"/>
      <c r="F43" s="1032"/>
      <c r="G43" s="638">
        <f t="shared" si="2"/>
        <v>0</v>
      </c>
      <c r="H43" s="639"/>
      <c r="I43" s="644"/>
      <c r="J43" s="638">
        <f t="shared" si="3"/>
        <v>0</v>
      </c>
      <c r="K43" s="504"/>
      <c r="L43" s="505"/>
      <c r="M43" s="894">
        <f t="shared" si="4"/>
        <v>0</v>
      </c>
      <c r="N43" s="895">
        <f t="shared" si="4"/>
        <v>0</v>
      </c>
      <c r="O43" s="896">
        <f t="shared" si="4"/>
        <v>0</v>
      </c>
    </row>
    <row r="44" spans="3:15" ht="15.75" hidden="1" customHeight="1" outlineLevel="1">
      <c r="C44" s="1032" t="s">
        <v>190</v>
      </c>
      <c r="D44" s="1032"/>
      <c r="E44" s="1032"/>
      <c r="F44" s="1032"/>
      <c r="G44" s="638">
        <f t="shared" si="2"/>
        <v>0</v>
      </c>
      <c r="H44" s="639"/>
      <c r="I44" s="644"/>
      <c r="J44" s="638">
        <f t="shared" si="3"/>
        <v>0</v>
      </c>
      <c r="K44" s="504"/>
      <c r="L44" s="505"/>
      <c r="M44" s="894">
        <f t="shared" si="4"/>
        <v>0</v>
      </c>
      <c r="N44" s="895">
        <f t="shared" si="4"/>
        <v>0</v>
      </c>
      <c r="O44" s="896">
        <f t="shared" si="4"/>
        <v>0</v>
      </c>
    </row>
    <row r="45" spans="3:15" ht="15.75" customHeight="1" collapsed="1">
      <c r="C45" s="1032" t="s">
        <v>215</v>
      </c>
      <c r="D45" s="1032"/>
      <c r="E45" s="1032"/>
      <c r="F45" s="1032"/>
      <c r="G45" s="638">
        <f t="shared" si="2"/>
        <v>914</v>
      </c>
      <c r="H45" s="639">
        <v>466</v>
      </c>
      <c r="I45" s="644">
        <v>448</v>
      </c>
      <c r="J45" s="638">
        <f t="shared" si="3"/>
        <v>912</v>
      </c>
      <c r="K45" s="504">
        <v>463</v>
      </c>
      <c r="L45" s="505">
        <v>449</v>
      </c>
      <c r="M45" s="894">
        <f t="shared" si="4"/>
        <v>2</v>
      </c>
      <c r="N45" s="895">
        <f t="shared" si="4"/>
        <v>3</v>
      </c>
      <c r="O45" s="896">
        <f t="shared" si="4"/>
        <v>-1</v>
      </c>
    </row>
    <row r="46" spans="3:15" ht="15.75" hidden="1" customHeight="1" outlineLevel="1">
      <c r="C46" s="1032" t="s">
        <v>191</v>
      </c>
      <c r="D46" s="1032"/>
      <c r="E46" s="1032"/>
      <c r="F46" s="1032"/>
      <c r="G46" s="638">
        <f t="shared" si="2"/>
        <v>0</v>
      </c>
      <c r="H46" s="639"/>
      <c r="I46" s="644"/>
      <c r="J46" s="638">
        <f t="shared" si="3"/>
        <v>0</v>
      </c>
      <c r="K46" s="504"/>
      <c r="L46" s="505"/>
      <c r="M46" s="894">
        <f t="shared" si="4"/>
        <v>0</v>
      </c>
      <c r="N46" s="895">
        <f t="shared" si="4"/>
        <v>0</v>
      </c>
      <c r="O46" s="896">
        <f t="shared" si="4"/>
        <v>0</v>
      </c>
    </row>
    <row r="47" spans="3:15" ht="15.75" hidden="1" customHeight="1" outlineLevel="1">
      <c r="C47" s="1032" t="s">
        <v>192</v>
      </c>
      <c r="D47" s="1032"/>
      <c r="E47" s="1032"/>
      <c r="F47" s="1032"/>
      <c r="G47" s="638">
        <f t="shared" si="2"/>
        <v>0</v>
      </c>
      <c r="H47" s="639"/>
      <c r="I47" s="644"/>
      <c r="J47" s="638">
        <f t="shared" si="3"/>
        <v>0</v>
      </c>
      <c r="K47" s="504"/>
      <c r="L47" s="505"/>
      <c r="M47" s="894">
        <f t="shared" si="4"/>
        <v>0</v>
      </c>
      <c r="N47" s="895">
        <f t="shared" si="4"/>
        <v>0</v>
      </c>
      <c r="O47" s="896">
        <f t="shared" si="4"/>
        <v>0</v>
      </c>
    </row>
    <row r="48" spans="3:15" ht="15.75" hidden="1" customHeight="1" outlineLevel="1">
      <c r="C48" s="1032" t="s">
        <v>193</v>
      </c>
      <c r="D48" s="1032"/>
      <c r="E48" s="1032"/>
      <c r="F48" s="1032"/>
      <c r="G48" s="638">
        <f t="shared" si="2"/>
        <v>0</v>
      </c>
      <c r="H48" s="639"/>
      <c r="I48" s="644"/>
      <c r="J48" s="638">
        <f t="shared" si="3"/>
        <v>0</v>
      </c>
      <c r="K48" s="504"/>
      <c r="L48" s="505"/>
      <c r="M48" s="894">
        <f t="shared" si="4"/>
        <v>0</v>
      </c>
      <c r="N48" s="895">
        <f t="shared" si="4"/>
        <v>0</v>
      </c>
      <c r="O48" s="896">
        <f t="shared" si="4"/>
        <v>0</v>
      </c>
    </row>
    <row r="49" spans="3:15" ht="15.75" hidden="1" customHeight="1" outlineLevel="1">
      <c r="C49" s="1032" t="s">
        <v>194</v>
      </c>
      <c r="D49" s="1032"/>
      <c r="E49" s="1032"/>
      <c r="F49" s="1032"/>
      <c r="G49" s="638">
        <f t="shared" si="2"/>
        <v>0</v>
      </c>
      <c r="H49" s="639"/>
      <c r="I49" s="644"/>
      <c r="J49" s="638">
        <f t="shared" si="3"/>
        <v>0</v>
      </c>
      <c r="K49" s="504"/>
      <c r="L49" s="505"/>
      <c r="M49" s="894">
        <f t="shared" si="4"/>
        <v>0</v>
      </c>
      <c r="N49" s="895">
        <f t="shared" si="4"/>
        <v>0</v>
      </c>
      <c r="O49" s="896">
        <f t="shared" si="4"/>
        <v>0</v>
      </c>
    </row>
    <row r="50" spans="3:15" ht="15.75" hidden="1" customHeight="1" outlineLevel="1">
      <c r="C50" s="1032" t="s">
        <v>195</v>
      </c>
      <c r="D50" s="1032"/>
      <c r="E50" s="1032"/>
      <c r="F50" s="1032"/>
      <c r="G50" s="638">
        <f t="shared" si="2"/>
        <v>0</v>
      </c>
      <c r="H50" s="639"/>
      <c r="I50" s="644"/>
      <c r="J50" s="638">
        <f t="shared" si="3"/>
        <v>0</v>
      </c>
      <c r="K50" s="504"/>
      <c r="L50" s="505"/>
      <c r="M50" s="894">
        <f t="shared" si="4"/>
        <v>0</v>
      </c>
      <c r="N50" s="895">
        <f t="shared" si="4"/>
        <v>0</v>
      </c>
      <c r="O50" s="896">
        <f t="shared" si="4"/>
        <v>0</v>
      </c>
    </row>
    <row r="51" spans="3:15" ht="15.75" customHeight="1" collapsed="1">
      <c r="C51" s="1032" t="s">
        <v>216</v>
      </c>
      <c r="D51" s="1032"/>
      <c r="E51" s="1032"/>
      <c r="F51" s="1032"/>
      <c r="G51" s="638">
        <f t="shared" si="2"/>
        <v>1130</v>
      </c>
      <c r="H51" s="639">
        <v>560</v>
      </c>
      <c r="I51" s="644">
        <v>570</v>
      </c>
      <c r="J51" s="638">
        <f t="shared" si="3"/>
        <v>1199</v>
      </c>
      <c r="K51" s="504">
        <v>590</v>
      </c>
      <c r="L51" s="505">
        <v>609</v>
      </c>
      <c r="M51" s="894">
        <f t="shared" si="4"/>
        <v>-69</v>
      </c>
      <c r="N51" s="895">
        <f t="shared" si="4"/>
        <v>-30</v>
      </c>
      <c r="O51" s="896">
        <f t="shared" si="4"/>
        <v>-39</v>
      </c>
    </row>
    <row r="52" spans="3:15" ht="15.75" hidden="1" customHeight="1" outlineLevel="1">
      <c r="C52" s="1032" t="s">
        <v>196</v>
      </c>
      <c r="D52" s="1032"/>
      <c r="E52" s="1032"/>
      <c r="F52" s="1032"/>
      <c r="G52" s="638">
        <f t="shared" si="2"/>
        <v>0</v>
      </c>
      <c r="H52" s="639"/>
      <c r="I52" s="644"/>
      <c r="J52" s="638">
        <f t="shared" si="3"/>
        <v>0</v>
      </c>
      <c r="K52" s="504"/>
      <c r="L52" s="505"/>
      <c r="M52" s="894">
        <f t="shared" si="4"/>
        <v>0</v>
      </c>
      <c r="N52" s="895">
        <f t="shared" si="4"/>
        <v>0</v>
      </c>
      <c r="O52" s="896">
        <f t="shared" si="4"/>
        <v>0</v>
      </c>
    </row>
    <row r="53" spans="3:15" ht="15.75" hidden="1" customHeight="1" outlineLevel="1">
      <c r="C53" s="1032" t="s">
        <v>197</v>
      </c>
      <c r="D53" s="1032"/>
      <c r="E53" s="1032"/>
      <c r="F53" s="1032"/>
      <c r="G53" s="638">
        <f t="shared" si="2"/>
        <v>0</v>
      </c>
      <c r="H53" s="639"/>
      <c r="I53" s="644"/>
      <c r="J53" s="638">
        <f t="shared" si="3"/>
        <v>0</v>
      </c>
      <c r="K53" s="504"/>
      <c r="L53" s="505"/>
      <c r="M53" s="894">
        <f t="shared" si="4"/>
        <v>0</v>
      </c>
      <c r="N53" s="895">
        <f t="shared" si="4"/>
        <v>0</v>
      </c>
      <c r="O53" s="896">
        <f t="shared" si="4"/>
        <v>0</v>
      </c>
    </row>
    <row r="54" spans="3:15" ht="15.75" hidden="1" customHeight="1" outlineLevel="1">
      <c r="C54" s="1032" t="s">
        <v>198</v>
      </c>
      <c r="D54" s="1032"/>
      <c r="E54" s="1032"/>
      <c r="F54" s="1032"/>
      <c r="G54" s="638">
        <f t="shared" si="2"/>
        <v>0</v>
      </c>
      <c r="H54" s="639"/>
      <c r="I54" s="644"/>
      <c r="J54" s="638">
        <f t="shared" si="3"/>
        <v>0</v>
      </c>
      <c r="K54" s="504"/>
      <c r="L54" s="505"/>
      <c r="M54" s="894">
        <f t="shared" si="4"/>
        <v>0</v>
      </c>
      <c r="N54" s="895">
        <f t="shared" si="4"/>
        <v>0</v>
      </c>
      <c r="O54" s="896">
        <f t="shared" si="4"/>
        <v>0</v>
      </c>
    </row>
    <row r="55" spans="3:15" ht="15.75" hidden="1" customHeight="1" outlineLevel="1">
      <c r="C55" s="1032" t="s">
        <v>199</v>
      </c>
      <c r="D55" s="1032"/>
      <c r="E55" s="1032"/>
      <c r="F55" s="1032"/>
      <c r="G55" s="638">
        <f t="shared" si="2"/>
        <v>0</v>
      </c>
      <c r="H55" s="639"/>
      <c r="I55" s="644"/>
      <c r="J55" s="638">
        <f t="shared" si="3"/>
        <v>0</v>
      </c>
      <c r="K55" s="504"/>
      <c r="L55" s="505"/>
      <c r="M55" s="894">
        <f t="shared" si="4"/>
        <v>0</v>
      </c>
      <c r="N55" s="895">
        <f t="shared" si="4"/>
        <v>0</v>
      </c>
      <c r="O55" s="896">
        <f t="shared" si="4"/>
        <v>0</v>
      </c>
    </row>
    <row r="56" spans="3:15" ht="15.75" hidden="1" customHeight="1" outlineLevel="1">
      <c r="C56" s="1032" t="s">
        <v>200</v>
      </c>
      <c r="D56" s="1032"/>
      <c r="E56" s="1032"/>
      <c r="F56" s="1032"/>
      <c r="G56" s="638">
        <f t="shared" si="2"/>
        <v>0</v>
      </c>
      <c r="H56" s="639"/>
      <c r="I56" s="644"/>
      <c r="J56" s="638">
        <f t="shared" si="3"/>
        <v>0</v>
      </c>
      <c r="K56" s="504"/>
      <c r="L56" s="505"/>
      <c r="M56" s="894">
        <f t="shared" si="4"/>
        <v>0</v>
      </c>
      <c r="N56" s="895">
        <f t="shared" si="4"/>
        <v>0</v>
      </c>
      <c r="O56" s="896">
        <f t="shared" si="4"/>
        <v>0</v>
      </c>
    </row>
    <row r="57" spans="3:15" ht="15.75" customHeight="1" collapsed="1">
      <c r="C57" s="1032" t="s">
        <v>217</v>
      </c>
      <c r="D57" s="1032"/>
      <c r="E57" s="1032"/>
      <c r="F57" s="1032"/>
      <c r="G57" s="638">
        <f t="shared" si="2"/>
        <v>1363</v>
      </c>
      <c r="H57" s="639">
        <v>704</v>
      </c>
      <c r="I57" s="644">
        <v>659</v>
      </c>
      <c r="J57" s="638">
        <f t="shared" si="3"/>
        <v>1313</v>
      </c>
      <c r="K57" s="504">
        <v>648</v>
      </c>
      <c r="L57" s="505">
        <v>665</v>
      </c>
      <c r="M57" s="894">
        <f t="shared" si="4"/>
        <v>50</v>
      </c>
      <c r="N57" s="895">
        <f t="shared" si="4"/>
        <v>56</v>
      </c>
      <c r="O57" s="896">
        <f t="shared" si="4"/>
        <v>-6</v>
      </c>
    </row>
    <row r="58" spans="3:15" ht="15.75" hidden="1" customHeight="1" outlineLevel="1">
      <c r="C58" s="1032" t="s">
        <v>201</v>
      </c>
      <c r="D58" s="1032"/>
      <c r="E58" s="1032"/>
      <c r="F58" s="1032"/>
      <c r="G58" s="638">
        <f t="shared" si="2"/>
        <v>0</v>
      </c>
      <c r="H58" s="639"/>
      <c r="I58" s="644"/>
      <c r="J58" s="638">
        <f t="shared" si="3"/>
        <v>0</v>
      </c>
      <c r="K58" s="504"/>
      <c r="L58" s="505"/>
      <c r="M58" s="894">
        <f t="shared" si="4"/>
        <v>0</v>
      </c>
      <c r="N58" s="895">
        <f t="shared" si="4"/>
        <v>0</v>
      </c>
      <c r="O58" s="896">
        <f t="shared" si="4"/>
        <v>0</v>
      </c>
    </row>
    <row r="59" spans="3:15" ht="15.75" hidden="1" customHeight="1" outlineLevel="1">
      <c r="C59" s="1032" t="s">
        <v>202</v>
      </c>
      <c r="D59" s="1032"/>
      <c r="E59" s="1032"/>
      <c r="F59" s="1032"/>
      <c r="G59" s="638">
        <f t="shared" si="2"/>
        <v>0</v>
      </c>
      <c r="H59" s="639"/>
      <c r="I59" s="644"/>
      <c r="J59" s="638">
        <f t="shared" si="3"/>
        <v>0</v>
      </c>
      <c r="K59" s="504"/>
      <c r="L59" s="505"/>
      <c r="M59" s="894">
        <f t="shared" si="4"/>
        <v>0</v>
      </c>
      <c r="N59" s="895">
        <f t="shared" si="4"/>
        <v>0</v>
      </c>
      <c r="O59" s="896">
        <f t="shared" si="4"/>
        <v>0</v>
      </c>
    </row>
    <row r="60" spans="3:15" ht="15.75" hidden="1" customHeight="1" outlineLevel="1">
      <c r="C60" s="1032" t="s">
        <v>203</v>
      </c>
      <c r="D60" s="1032"/>
      <c r="E60" s="1032"/>
      <c r="F60" s="1032"/>
      <c r="G60" s="638">
        <f t="shared" si="2"/>
        <v>0</v>
      </c>
      <c r="H60" s="639"/>
      <c r="I60" s="644"/>
      <c r="J60" s="638">
        <f t="shared" si="3"/>
        <v>0</v>
      </c>
      <c r="K60" s="504"/>
      <c r="L60" s="505"/>
      <c r="M60" s="894">
        <f t="shared" si="4"/>
        <v>0</v>
      </c>
      <c r="N60" s="895">
        <f t="shared" si="4"/>
        <v>0</v>
      </c>
      <c r="O60" s="896">
        <f t="shared" si="4"/>
        <v>0</v>
      </c>
    </row>
    <row r="61" spans="3:15" ht="15.75" hidden="1" customHeight="1" outlineLevel="1">
      <c r="C61" s="1032" t="s">
        <v>204</v>
      </c>
      <c r="D61" s="1032"/>
      <c r="E61" s="1032"/>
      <c r="F61" s="1032"/>
      <c r="G61" s="638">
        <f t="shared" si="2"/>
        <v>0</v>
      </c>
      <c r="H61" s="639"/>
      <c r="I61" s="644"/>
      <c r="J61" s="638">
        <f t="shared" si="3"/>
        <v>0</v>
      </c>
      <c r="K61" s="504"/>
      <c r="L61" s="505"/>
      <c r="M61" s="894">
        <f t="shared" si="4"/>
        <v>0</v>
      </c>
      <c r="N61" s="895">
        <f t="shared" si="4"/>
        <v>0</v>
      </c>
      <c r="O61" s="896">
        <f t="shared" si="4"/>
        <v>0</v>
      </c>
    </row>
    <row r="62" spans="3:15" ht="15.75" hidden="1" customHeight="1" outlineLevel="1">
      <c r="C62" s="1032" t="s">
        <v>205</v>
      </c>
      <c r="D62" s="1032"/>
      <c r="E62" s="1032"/>
      <c r="F62" s="1032"/>
      <c r="G62" s="638">
        <f t="shared" si="2"/>
        <v>0</v>
      </c>
      <c r="H62" s="639"/>
      <c r="I62" s="644"/>
      <c r="J62" s="638">
        <f t="shared" si="3"/>
        <v>0</v>
      </c>
      <c r="K62" s="504"/>
      <c r="L62" s="505"/>
      <c r="M62" s="894">
        <f t="shared" si="4"/>
        <v>0</v>
      </c>
      <c r="N62" s="895">
        <f t="shared" si="4"/>
        <v>0</v>
      </c>
      <c r="O62" s="896">
        <f t="shared" si="4"/>
        <v>0</v>
      </c>
    </row>
    <row r="63" spans="3:15" ht="15.75" customHeight="1" collapsed="1">
      <c r="C63" s="1032" t="s">
        <v>218</v>
      </c>
      <c r="D63" s="1032"/>
      <c r="E63" s="1032"/>
      <c r="F63" s="1032"/>
      <c r="G63" s="638">
        <f t="shared" si="2"/>
        <v>1562</v>
      </c>
      <c r="H63" s="639">
        <v>777</v>
      </c>
      <c r="I63" s="644">
        <v>785</v>
      </c>
      <c r="J63" s="638">
        <f t="shared" si="3"/>
        <v>1594</v>
      </c>
      <c r="K63" s="504">
        <v>822</v>
      </c>
      <c r="L63" s="505">
        <v>772</v>
      </c>
      <c r="M63" s="894">
        <f t="shared" si="4"/>
        <v>-32</v>
      </c>
      <c r="N63" s="895">
        <f t="shared" si="4"/>
        <v>-45</v>
      </c>
      <c r="O63" s="896">
        <f t="shared" si="4"/>
        <v>13</v>
      </c>
    </row>
    <row r="64" spans="3:15" ht="15.75" hidden="1" customHeight="1" outlineLevel="1">
      <c r="C64" s="1032" t="s">
        <v>206</v>
      </c>
      <c r="D64" s="1032"/>
      <c r="E64" s="1032"/>
      <c r="F64" s="1032"/>
      <c r="G64" s="638">
        <f t="shared" si="2"/>
        <v>0</v>
      </c>
      <c r="H64" s="639"/>
      <c r="I64" s="644"/>
      <c r="J64" s="638">
        <f t="shared" si="3"/>
        <v>0</v>
      </c>
      <c r="K64" s="504"/>
      <c r="L64" s="505"/>
      <c r="M64" s="894">
        <f t="shared" si="4"/>
        <v>0</v>
      </c>
      <c r="N64" s="895">
        <f t="shared" si="4"/>
        <v>0</v>
      </c>
      <c r="O64" s="896">
        <f t="shared" si="4"/>
        <v>0</v>
      </c>
    </row>
    <row r="65" spans="3:15" ht="15.75" hidden="1" customHeight="1" outlineLevel="1">
      <c r="C65" s="1032" t="s">
        <v>207</v>
      </c>
      <c r="D65" s="1032"/>
      <c r="E65" s="1032"/>
      <c r="F65" s="1032"/>
      <c r="G65" s="638">
        <f t="shared" si="2"/>
        <v>0</v>
      </c>
      <c r="H65" s="639"/>
      <c r="I65" s="644"/>
      <c r="J65" s="638">
        <f t="shared" si="3"/>
        <v>0</v>
      </c>
      <c r="K65" s="504"/>
      <c r="L65" s="505"/>
      <c r="M65" s="894">
        <f t="shared" si="4"/>
        <v>0</v>
      </c>
      <c r="N65" s="895">
        <f t="shared" si="4"/>
        <v>0</v>
      </c>
      <c r="O65" s="896">
        <f t="shared" si="4"/>
        <v>0</v>
      </c>
    </row>
    <row r="66" spans="3:15" ht="15.75" hidden="1" customHeight="1" outlineLevel="1">
      <c r="C66" s="1032" t="s">
        <v>208</v>
      </c>
      <c r="D66" s="1032"/>
      <c r="E66" s="1032"/>
      <c r="F66" s="1032"/>
      <c r="G66" s="638">
        <f t="shared" si="2"/>
        <v>0</v>
      </c>
      <c r="H66" s="639"/>
      <c r="I66" s="644"/>
      <c r="J66" s="638">
        <f t="shared" si="3"/>
        <v>0</v>
      </c>
      <c r="K66" s="504"/>
      <c r="L66" s="505"/>
      <c r="M66" s="894">
        <f t="shared" si="4"/>
        <v>0</v>
      </c>
      <c r="N66" s="895">
        <f t="shared" si="4"/>
        <v>0</v>
      </c>
      <c r="O66" s="896">
        <f t="shared" si="4"/>
        <v>0</v>
      </c>
    </row>
    <row r="67" spans="3:15" ht="15.75" hidden="1" customHeight="1" outlineLevel="1">
      <c r="C67" s="1032" t="s">
        <v>209</v>
      </c>
      <c r="D67" s="1032"/>
      <c r="E67" s="1032"/>
      <c r="F67" s="1032"/>
      <c r="G67" s="638">
        <f t="shared" si="2"/>
        <v>0</v>
      </c>
      <c r="H67" s="639"/>
      <c r="I67" s="644"/>
      <c r="J67" s="638">
        <f t="shared" si="3"/>
        <v>0</v>
      </c>
      <c r="K67" s="504"/>
      <c r="L67" s="505"/>
      <c r="M67" s="894">
        <f t="shared" si="4"/>
        <v>0</v>
      </c>
      <c r="N67" s="895">
        <f t="shared" si="4"/>
        <v>0</v>
      </c>
      <c r="O67" s="896">
        <f t="shared" si="4"/>
        <v>0</v>
      </c>
    </row>
    <row r="68" spans="3:15" ht="15.75" hidden="1" customHeight="1" outlineLevel="1">
      <c r="C68" s="1032" t="s">
        <v>210</v>
      </c>
      <c r="D68" s="1032"/>
      <c r="E68" s="1032"/>
      <c r="F68" s="1032"/>
      <c r="G68" s="638">
        <f t="shared" si="2"/>
        <v>0</v>
      </c>
      <c r="H68" s="639"/>
      <c r="I68" s="644"/>
      <c r="J68" s="638">
        <f t="shared" si="3"/>
        <v>0</v>
      </c>
      <c r="K68" s="504"/>
      <c r="L68" s="505"/>
      <c r="M68" s="894">
        <f t="shared" si="4"/>
        <v>0</v>
      </c>
      <c r="N68" s="895">
        <f t="shared" si="4"/>
        <v>0</v>
      </c>
      <c r="O68" s="896">
        <f t="shared" si="4"/>
        <v>0</v>
      </c>
    </row>
    <row r="69" spans="3:15" ht="15.75" customHeight="1" collapsed="1">
      <c r="C69" s="1032" t="s">
        <v>153</v>
      </c>
      <c r="D69" s="1032"/>
      <c r="E69" s="1032"/>
      <c r="F69" s="1381"/>
      <c r="G69" s="638">
        <f t="shared" si="2"/>
        <v>1465</v>
      </c>
      <c r="H69" s="639">
        <v>761</v>
      </c>
      <c r="I69" s="644">
        <v>704</v>
      </c>
      <c r="J69" s="638">
        <f t="shared" si="3"/>
        <v>1338</v>
      </c>
      <c r="K69" s="504">
        <v>695</v>
      </c>
      <c r="L69" s="505">
        <v>643</v>
      </c>
      <c r="M69" s="894">
        <f t="shared" si="4"/>
        <v>127</v>
      </c>
      <c r="N69" s="895">
        <f t="shared" si="4"/>
        <v>66</v>
      </c>
      <c r="O69" s="896">
        <f t="shared" si="4"/>
        <v>61</v>
      </c>
    </row>
    <row r="70" spans="3:15" ht="15.75" hidden="1" customHeight="1" outlineLevel="1">
      <c r="C70" s="1032" t="s">
        <v>154</v>
      </c>
      <c r="D70" s="1032"/>
      <c r="E70" s="1032"/>
      <c r="F70" s="1381"/>
      <c r="G70" s="638">
        <f t="shared" si="2"/>
        <v>0</v>
      </c>
      <c r="H70" s="639"/>
      <c r="I70" s="644"/>
      <c r="J70" s="638">
        <f t="shared" si="3"/>
        <v>0</v>
      </c>
      <c r="K70" s="504"/>
      <c r="L70" s="505"/>
      <c r="M70" s="894">
        <f t="shared" si="4"/>
        <v>0</v>
      </c>
      <c r="N70" s="895">
        <f t="shared" si="4"/>
        <v>0</v>
      </c>
      <c r="O70" s="896">
        <f t="shared" si="4"/>
        <v>0</v>
      </c>
    </row>
    <row r="71" spans="3:15" ht="15.75" hidden="1" customHeight="1" outlineLevel="1">
      <c r="C71" s="1032" t="s">
        <v>155</v>
      </c>
      <c r="D71" s="1032"/>
      <c r="E71" s="1032"/>
      <c r="F71" s="1381"/>
      <c r="G71" s="638">
        <f t="shared" si="2"/>
        <v>0</v>
      </c>
      <c r="H71" s="639"/>
      <c r="I71" s="644"/>
      <c r="J71" s="638">
        <f t="shared" si="3"/>
        <v>0</v>
      </c>
      <c r="K71" s="504"/>
      <c r="L71" s="505"/>
      <c r="M71" s="894">
        <f t="shared" si="4"/>
        <v>0</v>
      </c>
      <c r="N71" s="895">
        <f t="shared" si="4"/>
        <v>0</v>
      </c>
      <c r="O71" s="896">
        <f t="shared" si="4"/>
        <v>0</v>
      </c>
    </row>
    <row r="72" spans="3:15" ht="15.75" hidden="1" customHeight="1" outlineLevel="1">
      <c r="C72" s="1032" t="s">
        <v>156</v>
      </c>
      <c r="D72" s="1032"/>
      <c r="E72" s="1032"/>
      <c r="F72" s="1381"/>
      <c r="G72" s="638">
        <f t="shared" si="2"/>
        <v>0</v>
      </c>
      <c r="H72" s="639"/>
      <c r="I72" s="644"/>
      <c r="J72" s="638">
        <f t="shared" si="3"/>
        <v>0</v>
      </c>
      <c r="K72" s="504"/>
      <c r="L72" s="505"/>
      <c r="M72" s="894">
        <f t="shared" si="4"/>
        <v>0</v>
      </c>
      <c r="N72" s="895">
        <f t="shared" si="4"/>
        <v>0</v>
      </c>
      <c r="O72" s="896">
        <f t="shared" si="4"/>
        <v>0</v>
      </c>
    </row>
    <row r="73" spans="3:15" ht="15.75" hidden="1" customHeight="1" outlineLevel="1">
      <c r="C73" s="1032" t="s">
        <v>157</v>
      </c>
      <c r="D73" s="1032"/>
      <c r="E73" s="1032"/>
      <c r="F73" s="1381"/>
      <c r="G73" s="638">
        <f t="shared" si="2"/>
        <v>0</v>
      </c>
      <c r="H73" s="639"/>
      <c r="I73" s="644"/>
      <c r="J73" s="638">
        <f t="shared" si="3"/>
        <v>0</v>
      </c>
      <c r="K73" s="504"/>
      <c r="L73" s="505"/>
      <c r="M73" s="894">
        <f t="shared" si="4"/>
        <v>0</v>
      </c>
      <c r="N73" s="895">
        <f t="shared" si="4"/>
        <v>0</v>
      </c>
      <c r="O73" s="896">
        <f t="shared" si="4"/>
        <v>0</v>
      </c>
    </row>
    <row r="74" spans="3:15" ht="15.75" hidden="1" customHeight="1" outlineLevel="1">
      <c r="C74" s="1032" t="s">
        <v>158</v>
      </c>
      <c r="D74" s="1032"/>
      <c r="E74" s="1032"/>
      <c r="F74" s="1381"/>
      <c r="G74" s="638">
        <f t="shared" ref="G74:G130" si="5">SUM(H74:I74)</f>
        <v>0</v>
      </c>
      <c r="H74" s="639"/>
      <c r="I74" s="644"/>
      <c r="J74" s="638">
        <f t="shared" ref="J74:J130" si="6">SUM(K74:L74)</f>
        <v>0</v>
      </c>
      <c r="K74" s="504"/>
      <c r="L74" s="505"/>
      <c r="M74" s="894">
        <f t="shared" ref="M74:O130" si="7">G74-J74</f>
        <v>0</v>
      </c>
      <c r="N74" s="895">
        <f t="shared" si="7"/>
        <v>0</v>
      </c>
      <c r="O74" s="896">
        <f t="shared" si="7"/>
        <v>0</v>
      </c>
    </row>
    <row r="75" spans="3:15" ht="15.75" customHeight="1" collapsed="1">
      <c r="C75" s="1032" t="s">
        <v>264</v>
      </c>
      <c r="D75" s="1032"/>
      <c r="E75" s="1032"/>
      <c r="F75" s="1381"/>
      <c r="G75" s="638">
        <f t="shared" si="5"/>
        <v>1098</v>
      </c>
      <c r="H75" s="639">
        <v>546</v>
      </c>
      <c r="I75" s="644">
        <v>552</v>
      </c>
      <c r="J75" s="638">
        <f t="shared" si="6"/>
        <v>1100</v>
      </c>
      <c r="K75" s="504">
        <v>544</v>
      </c>
      <c r="L75" s="505">
        <v>556</v>
      </c>
      <c r="M75" s="894">
        <f t="shared" si="7"/>
        <v>-2</v>
      </c>
      <c r="N75" s="895">
        <f t="shared" si="7"/>
        <v>2</v>
      </c>
      <c r="O75" s="896">
        <f t="shared" si="7"/>
        <v>-4</v>
      </c>
    </row>
    <row r="76" spans="3:15" ht="15.75" hidden="1" customHeight="1" outlineLevel="1">
      <c r="C76" s="1032" t="s">
        <v>219</v>
      </c>
      <c r="D76" s="1032"/>
      <c r="E76" s="1032"/>
      <c r="F76" s="1381"/>
      <c r="G76" s="638">
        <f t="shared" si="5"/>
        <v>0</v>
      </c>
      <c r="H76" s="639"/>
      <c r="I76" s="644"/>
      <c r="J76" s="638">
        <f t="shared" si="6"/>
        <v>0</v>
      </c>
      <c r="K76" s="504"/>
      <c r="L76" s="505"/>
      <c r="M76" s="894">
        <f t="shared" si="7"/>
        <v>0</v>
      </c>
      <c r="N76" s="895">
        <f t="shared" si="7"/>
        <v>0</v>
      </c>
      <c r="O76" s="896">
        <f t="shared" si="7"/>
        <v>0</v>
      </c>
    </row>
    <row r="77" spans="3:15" ht="15.75" hidden="1" customHeight="1" outlineLevel="1">
      <c r="C77" s="1032" t="s">
        <v>220</v>
      </c>
      <c r="D77" s="1032"/>
      <c r="E77" s="1032"/>
      <c r="F77" s="1381"/>
      <c r="G77" s="638">
        <f t="shared" si="5"/>
        <v>0</v>
      </c>
      <c r="H77" s="639"/>
      <c r="I77" s="644"/>
      <c r="J77" s="638">
        <f t="shared" si="6"/>
        <v>0</v>
      </c>
      <c r="K77" s="504"/>
      <c r="L77" s="505"/>
      <c r="M77" s="894">
        <f t="shared" si="7"/>
        <v>0</v>
      </c>
      <c r="N77" s="895">
        <f t="shared" si="7"/>
        <v>0</v>
      </c>
      <c r="O77" s="896">
        <f t="shared" si="7"/>
        <v>0</v>
      </c>
    </row>
    <row r="78" spans="3:15" ht="15.75" hidden="1" customHeight="1" outlineLevel="1">
      <c r="C78" s="1032" t="s">
        <v>221</v>
      </c>
      <c r="D78" s="1032"/>
      <c r="E78" s="1032"/>
      <c r="F78" s="1381"/>
      <c r="G78" s="638">
        <f t="shared" si="5"/>
        <v>0</v>
      </c>
      <c r="H78" s="639"/>
      <c r="I78" s="644"/>
      <c r="J78" s="638">
        <f t="shared" si="6"/>
        <v>0</v>
      </c>
      <c r="K78" s="504"/>
      <c r="L78" s="505"/>
      <c r="M78" s="894">
        <f t="shared" si="7"/>
        <v>0</v>
      </c>
      <c r="N78" s="895">
        <f t="shared" si="7"/>
        <v>0</v>
      </c>
      <c r="O78" s="896">
        <f t="shared" si="7"/>
        <v>0</v>
      </c>
    </row>
    <row r="79" spans="3:15" ht="15.75" hidden="1" customHeight="1" outlineLevel="1">
      <c r="C79" s="1032" t="s">
        <v>222</v>
      </c>
      <c r="D79" s="1032"/>
      <c r="E79" s="1032"/>
      <c r="F79" s="1381"/>
      <c r="G79" s="638">
        <f t="shared" si="5"/>
        <v>0</v>
      </c>
      <c r="H79" s="639"/>
      <c r="I79" s="644"/>
      <c r="J79" s="638">
        <f t="shared" si="6"/>
        <v>0</v>
      </c>
      <c r="K79" s="504"/>
      <c r="L79" s="505"/>
      <c r="M79" s="894">
        <f t="shared" si="7"/>
        <v>0</v>
      </c>
      <c r="N79" s="895">
        <f t="shared" si="7"/>
        <v>0</v>
      </c>
      <c r="O79" s="896">
        <f t="shared" si="7"/>
        <v>0</v>
      </c>
    </row>
    <row r="80" spans="3:15" ht="15.75" hidden="1" customHeight="1" outlineLevel="1">
      <c r="C80" s="1032" t="s">
        <v>223</v>
      </c>
      <c r="D80" s="1032"/>
      <c r="E80" s="1032"/>
      <c r="F80" s="1381"/>
      <c r="G80" s="638">
        <f t="shared" si="5"/>
        <v>0</v>
      </c>
      <c r="H80" s="639"/>
      <c r="I80" s="644"/>
      <c r="J80" s="638">
        <f t="shared" si="6"/>
        <v>0</v>
      </c>
      <c r="K80" s="504"/>
      <c r="L80" s="505"/>
      <c r="M80" s="894">
        <f t="shared" si="7"/>
        <v>0</v>
      </c>
      <c r="N80" s="895">
        <f t="shared" si="7"/>
        <v>0</v>
      </c>
      <c r="O80" s="896">
        <f t="shared" si="7"/>
        <v>0</v>
      </c>
    </row>
    <row r="81" spans="3:15" ht="15.75" customHeight="1" collapsed="1">
      <c r="C81" s="1032" t="s">
        <v>265</v>
      </c>
      <c r="D81" s="1032"/>
      <c r="E81" s="1032"/>
      <c r="F81" s="1381"/>
      <c r="G81" s="638">
        <f t="shared" si="5"/>
        <v>886</v>
      </c>
      <c r="H81" s="639">
        <v>447</v>
      </c>
      <c r="I81" s="644">
        <v>439</v>
      </c>
      <c r="J81" s="638">
        <f t="shared" si="6"/>
        <v>874</v>
      </c>
      <c r="K81" s="504">
        <v>438</v>
      </c>
      <c r="L81" s="505">
        <v>436</v>
      </c>
      <c r="M81" s="894">
        <f t="shared" si="7"/>
        <v>12</v>
      </c>
      <c r="N81" s="895">
        <f t="shared" si="7"/>
        <v>9</v>
      </c>
      <c r="O81" s="896">
        <f t="shared" si="7"/>
        <v>3</v>
      </c>
    </row>
    <row r="82" spans="3:15" ht="15.75" hidden="1" customHeight="1" outlineLevel="1">
      <c r="C82" s="1032" t="s">
        <v>224</v>
      </c>
      <c r="D82" s="1032"/>
      <c r="E82" s="1032"/>
      <c r="F82" s="1381"/>
      <c r="G82" s="638">
        <f t="shared" si="5"/>
        <v>0</v>
      </c>
      <c r="H82" s="639"/>
      <c r="I82" s="644"/>
      <c r="J82" s="638">
        <f t="shared" si="6"/>
        <v>0</v>
      </c>
      <c r="K82" s="504"/>
      <c r="L82" s="505"/>
      <c r="M82" s="894">
        <f t="shared" si="7"/>
        <v>0</v>
      </c>
      <c r="N82" s="895">
        <f t="shared" si="7"/>
        <v>0</v>
      </c>
      <c r="O82" s="896">
        <f t="shared" si="7"/>
        <v>0</v>
      </c>
    </row>
    <row r="83" spans="3:15" ht="15.75" hidden="1" customHeight="1" outlineLevel="1">
      <c r="C83" s="1032" t="s">
        <v>225</v>
      </c>
      <c r="D83" s="1032"/>
      <c r="E83" s="1032"/>
      <c r="F83" s="1381"/>
      <c r="G83" s="638">
        <f t="shared" si="5"/>
        <v>0</v>
      </c>
      <c r="H83" s="639"/>
      <c r="I83" s="644"/>
      <c r="J83" s="638">
        <f t="shared" si="6"/>
        <v>0</v>
      </c>
      <c r="K83" s="504"/>
      <c r="L83" s="505"/>
      <c r="M83" s="894">
        <f t="shared" si="7"/>
        <v>0</v>
      </c>
      <c r="N83" s="895">
        <f t="shared" si="7"/>
        <v>0</v>
      </c>
      <c r="O83" s="896">
        <f t="shared" si="7"/>
        <v>0</v>
      </c>
    </row>
    <row r="84" spans="3:15" ht="15.75" hidden="1" customHeight="1" outlineLevel="1">
      <c r="C84" s="1032" t="s">
        <v>226</v>
      </c>
      <c r="D84" s="1032"/>
      <c r="E84" s="1032"/>
      <c r="F84" s="1381"/>
      <c r="G84" s="638">
        <f t="shared" si="5"/>
        <v>0</v>
      </c>
      <c r="H84" s="639"/>
      <c r="I84" s="644"/>
      <c r="J84" s="638">
        <f t="shared" si="6"/>
        <v>0</v>
      </c>
      <c r="K84" s="504"/>
      <c r="L84" s="505"/>
      <c r="M84" s="894">
        <f t="shared" si="7"/>
        <v>0</v>
      </c>
      <c r="N84" s="895">
        <f t="shared" si="7"/>
        <v>0</v>
      </c>
      <c r="O84" s="896">
        <f t="shared" si="7"/>
        <v>0</v>
      </c>
    </row>
    <row r="85" spans="3:15" ht="15.75" hidden="1" customHeight="1" outlineLevel="1">
      <c r="C85" s="1032" t="s">
        <v>227</v>
      </c>
      <c r="D85" s="1032"/>
      <c r="E85" s="1032"/>
      <c r="F85" s="1381"/>
      <c r="G85" s="638">
        <f t="shared" si="5"/>
        <v>0</v>
      </c>
      <c r="H85" s="639"/>
      <c r="I85" s="644"/>
      <c r="J85" s="638">
        <f t="shared" si="6"/>
        <v>0</v>
      </c>
      <c r="K85" s="504"/>
      <c r="L85" s="505"/>
      <c r="M85" s="894">
        <f t="shared" si="7"/>
        <v>0</v>
      </c>
      <c r="N85" s="895">
        <f t="shared" si="7"/>
        <v>0</v>
      </c>
      <c r="O85" s="896">
        <f t="shared" si="7"/>
        <v>0</v>
      </c>
    </row>
    <row r="86" spans="3:15" ht="15.75" hidden="1" customHeight="1" outlineLevel="1">
      <c r="C86" s="1032" t="s">
        <v>228</v>
      </c>
      <c r="D86" s="1032"/>
      <c r="E86" s="1032"/>
      <c r="F86" s="1381"/>
      <c r="G86" s="638">
        <f t="shared" si="5"/>
        <v>0</v>
      </c>
      <c r="H86" s="639"/>
      <c r="I86" s="644"/>
      <c r="J86" s="638">
        <f t="shared" si="6"/>
        <v>0</v>
      </c>
      <c r="K86" s="504"/>
      <c r="L86" s="505"/>
      <c r="M86" s="894">
        <f t="shared" si="7"/>
        <v>0</v>
      </c>
      <c r="N86" s="895">
        <f t="shared" si="7"/>
        <v>0</v>
      </c>
      <c r="O86" s="896">
        <f t="shared" si="7"/>
        <v>0</v>
      </c>
    </row>
    <row r="87" spans="3:15" ht="15.75" customHeight="1" collapsed="1">
      <c r="C87" s="1032" t="s">
        <v>266</v>
      </c>
      <c r="D87" s="1032"/>
      <c r="E87" s="1032"/>
      <c r="F87" s="1381"/>
      <c r="G87" s="638">
        <f t="shared" si="5"/>
        <v>971</v>
      </c>
      <c r="H87" s="639">
        <v>462</v>
      </c>
      <c r="I87" s="644">
        <v>509</v>
      </c>
      <c r="J87" s="638">
        <f t="shared" si="6"/>
        <v>1000</v>
      </c>
      <c r="K87" s="504">
        <v>468</v>
      </c>
      <c r="L87" s="505">
        <v>532</v>
      </c>
      <c r="M87" s="894">
        <f t="shared" si="7"/>
        <v>-29</v>
      </c>
      <c r="N87" s="895">
        <f t="shared" si="7"/>
        <v>-6</v>
      </c>
      <c r="O87" s="896">
        <f t="shared" si="7"/>
        <v>-23</v>
      </c>
    </row>
    <row r="88" spans="3:15" ht="15.75" hidden="1" customHeight="1" outlineLevel="1">
      <c r="C88" s="1032" t="s">
        <v>229</v>
      </c>
      <c r="D88" s="1032"/>
      <c r="E88" s="1032"/>
      <c r="F88" s="1381"/>
      <c r="G88" s="638">
        <f t="shared" si="5"/>
        <v>0</v>
      </c>
      <c r="H88" s="639"/>
      <c r="I88" s="644"/>
      <c r="J88" s="638">
        <f t="shared" si="6"/>
        <v>0</v>
      </c>
      <c r="K88" s="504"/>
      <c r="L88" s="505"/>
      <c r="M88" s="894">
        <f t="shared" si="7"/>
        <v>0</v>
      </c>
      <c r="N88" s="895">
        <f t="shared" si="7"/>
        <v>0</v>
      </c>
      <c r="O88" s="896">
        <f t="shared" si="7"/>
        <v>0</v>
      </c>
    </row>
    <row r="89" spans="3:15" ht="15.75" hidden="1" customHeight="1" outlineLevel="1">
      <c r="C89" s="1032" t="s">
        <v>230</v>
      </c>
      <c r="D89" s="1032"/>
      <c r="E89" s="1032"/>
      <c r="F89" s="1381"/>
      <c r="G89" s="638">
        <f t="shared" si="5"/>
        <v>0</v>
      </c>
      <c r="H89" s="639"/>
      <c r="I89" s="644"/>
      <c r="J89" s="638">
        <f t="shared" si="6"/>
        <v>0</v>
      </c>
      <c r="K89" s="504"/>
      <c r="L89" s="505"/>
      <c r="M89" s="894">
        <f t="shared" si="7"/>
        <v>0</v>
      </c>
      <c r="N89" s="895">
        <f t="shared" si="7"/>
        <v>0</v>
      </c>
      <c r="O89" s="896">
        <f t="shared" si="7"/>
        <v>0</v>
      </c>
    </row>
    <row r="90" spans="3:15" ht="15.75" hidden="1" customHeight="1" outlineLevel="1">
      <c r="C90" s="1032" t="s">
        <v>231</v>
      </c>
      <c r="D90" s="1032"/>
      <c r="E90" s="1032"/>
      <c r="F90" s="1381"/>
      <c r="G90" s="638">
        <f t="shared" si="5"/>
        <v>0</v>
      </c>
      <c r="H90" s="639"/>
      <c r="I90" s="644"/>
      <c r="J90" s="638">
        <f t="shared" si="6"/>
        <v>0</v>
      </c>
      <c r="K90" s="504"/>
      <c r="L90" s="505"/>
      <c r="M90" s="894">
        <f t="shared" si="7"/>
        <v>0</v>
      </c>
      <c r="N90" s="895">
        <f t="shared" si="7"/>
        <v>0</v>
      </c>
      <c r="O90" s="896">
        <f t="shared" si="7"/>
        <v>0</v>
      </c>
    </row>
    <row r="91" spans="3:15" ht="15.75" hidden="1" customHeight="1" outlineLevel="1">
      <c r="C91" s="1032" t="s">
        <v>232</v>
      </c>
      <c r="D91" s="1032"/>
      <c r="E91" s="1032"/>
      <c r="F91" s="1381"/>
      <c r="G91" s="638">
        <f t="shared" si="5"/>
        <v>0</v>
      </c>
      <c r="H91" s="639"/>
      <c r="I91" s="644"/>
      <c r="J91" s="638">
        <f t="shared" si="6"/>
        <v>0</v>
      </c>
      <c r="K91" s="504"/>
      <c r="L91" s="505"/>
      <c r="M91" s="894">
        <f t="shared" si="7"/>
        <v>0</v>
      </c>
      <c r="N91" s="895">
        <f t="shared" si="7"/>
        <v>0</v>
      </c>
      <c r="O91" s="896">
        <f t="shared" si="7"/>
        <v>0</v>
      </c>
    </row>
    <row r="92" spans="3:15" ht="15.75" hidden="1" customHeight="1" outlineLevel="1">
      <c r="C92" s="1032" t="s">
        <v>233</v>
      </c>
      <c r="D92" s="1032"/>
      <c r="E92" s="1032"/>
      <c r="F92" s="1381"/>
      <c r="G92" s="638">
        <f t="shared" si="5"/>
        <v>0</v>
      </c>
      <c r="H92" s="639"/>
      <c r="I92" s="644"/>
      <c r="J92" s="638">
        <f t="shared" si="6"/>
        <v>0</v>
      </c>
      <c r="K92" s="504"/>
      <c r="L92" s="505"/>
      <c r="M92" s="894">
        <f t="shared" si="7"/>
        <v>0</v>
      </c>
      <c r="N92" s="895">
        <f t="shared" si="7"/>
        <v>0</v>
      </c>
      <c r="O92" s="896">
        <f t="shared" si="7"/>
        <v>0</v>
      </c>
    </row>
    <row r="93" spans="3:15" ht="15.75" customHeight="1" collapsed="1">
      <c r="C93" s="1032" t="s">
        <v>267</v>
      </c>
      <c r="D93" s="1032"/>
      <c r="E93" s="1032"/>
      <c r="F93" s="1381"/>
      <c r="G93" s="638">
        <f t="shared" si="5"/>
        <v>1182</v>
      </c>
      <c r="H93" s="639">
        <v>543</v>
      </c>
      <c r="I93" s="644">
        <v>639</v>
      </c>
      <c r="J93" s="638">
        <f t="shared" si="6"/>
        <v>1172</v>
      </c>
      <c r="K93" s="504">
        <v>542</v>
      </c>
      <c r="L93" s="505">
        <v>630</v>
      </c>
      <c r="M93" s="894">
        <f t="shared" si="7"/>
        <v>10</v>
      </c>
      <c r="N93" s="895">
        <f t="shared" si="7"/>
        <v>1</v>
      </c>
      <c r="O93" s="896">
        <f t="shared" si="7"/>
        <v>9</v>
      </c>
    </row>
    <row r="94" spans="3:15" ht="15.75" hidden="1" customHeight="1" outlineLevel="1">
      <c r="C94" s="1032" t="s">
        <v>234</v>
      </c>
      <c r="D94" s="1032"/>
      <c r="E94" s="1032"/>
      <c r="F94" s="1381"/>
      <c r="G94" s="638">
        <f t="shared" si="5"/>
        <v>0</v>
      </c>
      <c r="H94" s="639"/>
      <c r="I94" s="644"/>
      <c r="J94" s="638">
        <f t="shared" si="6"/>
        <v>0</v>
      </c>
      <c r="K94" s="504"/>
      <c r="L94" s="505"/>
      <c r="M94" s="894">
        <f t="shared" si="7"/>
        <v>0</v>
      </c>
      <c r="N94" s="895">
        <f t="shared" si="7"/>
        <v>0</v>
      </c>
      <c r="O94" s="896">
        <f t="shared" si="7"/>
        <v>0</v>
      </c>
    </row>
    <row r="95" spans="3:15" ht="15.75" hidden="1" customHeight="1" outlineLevel="1">
      <c r="C95" s="1032" t="s">
        <v>235</v>
      </c>
      <c r="D95" s="1032"/>
      <c r="E95" s="1032"/>
      <c r="F95" s="1381"/>
      <c r="G95" s="638">
        <f t="shared" si="5"/>
        <v>0</v>
      </c>
      <c r="H95" s="639"/>
      <c r="I95" s="644"/>
      <c r="J95" s="638">
        <f t="shared" si="6"/>
        <v>0</v>
      </c>
      <c r="K95" s="504"/>
      <c r="L95" s="505"/>
      <c r="M95" s="894">
        <f t="shared" si="7"/>
        <v>0</v>
      </c>
      <c r="N95" s="895">
        <f t="shared" si="7"/>
        <v>0</v>
      </c>
      <c r="O95" s="896">
        <f t="shared" si="7"/>
        <v>0</v>
      </c>
    </row>
    <row r="96" spans="3:15" ht="15.75" hidden="1" customHeight="1" outlineLevel="1">
      <c r="C96" s="1032" t="s">
        <v>236</v>
      </c>
      <c r="D96" s="1032"/>
      <c r="E96" s="1032"/>
      <c r="F96" s="1381"/>
      <c r="G96" s="638">
        <f t="shared" si="5"/>
        <v>0</v>
      </c>
      <c r="H96" s="639"/>
      <c r="I96" s="644"/>
      <c r="J96" s="638">
        <f t="shared" si="6"/>
        <v>0</v>
      </c>
      <c r="K96" s="504"/>
      <c r="L96" s="505"/>
      <c r="M96" s="894">
        <f t="shared" si="7"/>
        <v>0</v>
      </c>
      <c r="N96" s="895">
        <f t="shared" si="7"/>
        <v>0</v>
      </c>
      <c r="O96" s="896">
        <f t="shared" si="7"/>
        <v>0</v>
      </c>
    </row>
    <row r="97" spans="3:15" ht="15.75" hidden="1" customHeight="1" outlineLevel="1">
      <c r="C97" s="1032" t="s">
        <v>237</v>
      </c>
      <c r="D97" s="1032"/>
      <c r="E97" s="1032"/>
      <c r="F97" s="1381"/>
      <c r="G97" s="638">
        <f t="shared" si="5"/>
        <v>0</v>
      </c>
      <c r="H97" s="639"/>
      <c r="I97" s="644"/>
      <c r="J97" s="638">
        <f t="shared" si="6"/>
        <v>0</v>
      </c>
      <c r="K97" s="504"/>
      <c r="L97" s="505"/>
      <c r="M97" s="894">
        <f t="shared" si="7"/>
        <v>0</v>
      </c>
      <c r="N97" s="895">
        <f t="shared" si="7"/>
        <v>0</v>
      </c>
      <c r="O97" s="896">
        <f t="shared" si="7"/>
        <v>0</v>
      </c>
    </row>
    <row r="98" spans="3:15" ht="15.75" hidden="1" customHeight="1" outlineLevel="1">
      <c r="C98" s="1032" t="s">
        <v>238</v>
      </c>
      <c r="D98" s="1032"/>
      <c r="E98" s="1032"/>
      <c r="F98" s="1381"/>
      <c r="G98" s="638">
        <f t="shared" si="5"/>
        <v>0</v>
      </c>
      <c r="H98" s="639"/>
      <c r="I98" s="644"/>
      <c r="J98" s="638">
        <f t="shared" si="6"/>
        <v>0</v>
      </c>
      <c r="K98" s="504"/>
      <c r="L98" s="505"/>
      <c r="M98" s="894">
        <f t="shared" si="7"/>
        <v>0</v>
      </c>
      <c r="N98" s="895">
        <f t="shared" si="7"/>
        <v>0</v>
      </c>
      <c r="O98" s="896">
        <f t="shared" si="7"/>
        <v>0</v>
      </c>
    </row>
    <row r="99" spans="3:15" ht="15.75" customHeight="1" collapsed="1">
      <c r="C99" s="1032" t="s">
        <v>268</v>
      </c>
      <c r="D99" s="1032"/>
      <c r="E99" s="1032"/>
      <c r="F99" s="1381"/>
      <c r="G99" s="638">
        <f t="shared" si="5"/>
        <v>958</v>
      </c>
      <c r="H99" s="639">
        <v>416</v>
      </c>
      <c r="I99" s="644">
        <v>542</v>
      </c>
      <c r="J99" s="638">
        <f t="shared" si="6"/>
        <v>1018</v>
      </c>
      <c r="K99" s="504">
        <v>450</v>
      </c>
      <c r="L99" s="505">
        <v>568</v>
      </c>
      <c r="M99" s="894">
        <f t="shared" si="7"/>
        <v>-60</v>
      </c>
      <c r="N99" s="895">
        <f t="shared" si="7"/>
        <v>-34</v>
      </c>
      <c r="O99" s="896">
        <f t="shared" si="7"/>
        <v>-26</v>
      </c>
    </row>
    <row r="100" spans="3:15" ht="15.75" hidden="1" customHeight="1" outlineLevel="1">
      <c r="C100" s="1032" t="s">
        <v>239</v>
      </c>
      <c r="D100" s="1032"/>
      <c r="E100" s="1032"/>
      <c r="F100" s="1381"/>
      <c r="G100" s="638">
        <f t="shared" si="5"/>
        <v>0</v>
      </c>
      <c r="H100" s="639"/>
      <c r="I100" s="644"/>
      <c r="J100" s="638">
        <f t="shared" si="6"/>
        <v>0</v>
      </c>
      <c r="K100" s="504"/>
      <c r="L100" s="505"/>
      <c r="M100" s="894">
        <f t="shared" si="7"/>
        <v>0</v>
      </c>
      <c r="N100" s="895">
        <f t="shared" si="7"/>
        <v>0</v>
      </c>
      <c r="O100" s="896">
        <f t="shared" si="7"/>
        <v>0</v>
      </c>
    </row>
    <row r="101" spans="3:15" ht="15.75" hidden="1" customHeight="1" outlineLevel="1">
      <c r="C101" s="1032" t="s">
        <v>240</v>
      </c>
      <c r="D101" s="1032"/>
      <c r="E101" s="1032"/>
      <c r="F101" s="1381"/>
      <c r="G101" s="638">
        <f t="shared" si="5"/>
        <v>0</v>
      </c>
      <c r="H101" s="639"/>
      <c r="I101" s="644"/>
      <c r="J101" s="638">
        <f t="shared" si="6"/>
        <v>0</v>
      </c>
      <c r="K101" s="504"/>
      <c r="L101" s="505"/>
      <c r="M101" s="894">
        <f t="shared" si="7"/>
        <v>0</v>
      </c>
      <c r="N101" s="895">
        <f t="shared" si="7"/>
        <v>0</v>
      </c>
      <c r="O101" s="896">
        <f t="shared" si="7"/>
        <v>0</v>
      </c>
    </row>
    <row r="102" spans="3:15" ht="15.75" hidden="1" customHeight="1" outlineLevel="1">
      <c r="C102" s="1032" t="s">
        <v>241</v>
      </c>
      <c r="D102" s="1032"/>
      <c r="E102" s="1032"/>
      <c r="F102" s="1381"/>
      <c r="G102" s="638">
        <f t="shared" si="5"/>
        <v>0</v>
      </c>
      <c r="H102" s="639"/>
      <c r="I102" s="644"/>
      <c r="J102" s="638">
        <f t="shared" si="6"/>
        <v>0</v>
      </c>
      <c r="K102" s="504"/>
      <c r="L102" s="505"/>
      <c r="M102" s="894">
        <f t="shared" si="7"/>
        <v>0</v>
      </c>
      <c r="N102" s="895">
        <f t="shared" si="7"/>
        <v>0</v>
      </c>
      <c r="O102" s="896">
        <f t="shared" si="7"/>
        <v>0</v>
      </c>
    </row>
    <row r="103" spans="3:15" ht="15.75" hidden="1" customHeight="1" outlineLevel="1">
      <c r="C103" s="1032" t="s">
        <v>242</v>
      </c>
      <c r="D103" s="1032"/>
      <c r="E103" s="1032"/>
      <c r="F103" s="1381"/>
      <c r="G103" s="638">
        <f t="shared" si="5"/>
        <v>0</v>
      </c>
      <c r="H103" s="639"/>
      <c r="I103" s="644"/>
      <c r="J103" s="638">
        <f t="shared" si="6"/>
        <v>0</v>
      </c>
      <c r="K103" s="504"/>
      <c r="L103" s="505"/>
      <c r="M103" s="894">
        <f t="shared" si="7"/>
        <v>0</v>
      </c>
      <c r="N103" s="895">
        <f t="shared" si="7"/>
        <v>0</v>
      </c>
      <c r="O103" s="896">
        <f t="shared" si="7"/>
        <v>0</v>
      </c>
    </row>
    <row r="104" spans="3:15" ht="15.75" hidden="1" customHeight="1" outlineLevel="1">
      <c r="C104" s="1032" t="s">
        <v>243</v>
      </c>
      <c r="D104" s="1032"/>
      <c r="E104" s="1032"/>
      <c r="F104" s="1381"/>
      <c r="G104" s="638">
        <f t="shared" si="5"/>
        <v>0</v>
      </c>
      <c r="H104" s="639"/>
      <c r="I104" s="644"/>
      <c r="J104" s="638">
        <f t="shared" si="6"/>
        <v>0</v>
      </c>
      <c r="K104" s="504"/>
      <c r="L104" s="505"/>
      <c r="M104" s="894">
        <f t="shared" si="7"/>
        <v>0</v>
      </c>
      <c r="N104" s="895">
        <f t="shared" si="7"/>
        <v>0</v>
      </c>
      <c r="O104" s="896">
        <f t="shared" si="7"/>
        <v>0</v>
      </c>
    </row>
    <row r="105" spans="3:15" ht="15.75" customHeight="1" collapsed="1">
      <c r="C105" s="1032" t="s">
        <v>269</v>
      </c>
      <c r="D105" s="1032"/>
      <c r="E105" s="1032"/>
      <c r="F105" s="1381"/>
      <c r="G105" s="638">
        <f t="shared" si="5"/>
        <v>838</v>
      </c>
      <c r="H105" s="639">
        <v>388</v>
      </c>
      <c r="I105" s="644">
        <v>450</v>
      </c>
      <c r="J105" s="638">
        <f t="shared" si="6"/>
        <v>768</v>
      </c>
      <c r="K105" s="504">
        <v>366</v>
      </c>
      <c r="L105" s="505">
        <v>402</v>
      </c>
      <c r="M105" s="894">
        <f t="shared" si="7"/>
        <v>70</v>
      </c>
      <c r="N105" s="895">
        <f t="shared" si="7"/>
        <v>22</v>
      </c>
      <c r="O105" s="896">
        <f t="shared" si="7"/>
        <v>48</v>
      </c>
    </row>
    <row r="106" spans="3:15" ht="15.75" hidden="1" customHeight="1" outlineLevel="1">
      <c r="C106" s="1032" t="s">
        <v>244</v>
      </c>
      <c r="D106" s="1032"/>
      <c r="E106" s="1032"/>
      <c r="F106" s="1381"/>
      <c r="G106" s="638">
        <f t="shared" si="5"/>
        <v>0</v>
      </c>
      <c r="H106" s="639"/>
      <c r="I106" s="644"/>
      <c r="J106" s="638">
        <f t="shared" si="6"/>
        <v>0</v>
      </c>
      <c r="K106" s="504"/>
      <c r="L106" s="505"/>
      <c r="M106" s="894">
        <f t="shared" si="7"/>
        <v>0</v>
      </c>
      <c r="N106" s="895">
        <f t="shared" si="7"/>
        <v>0</v>
      </c>
      <c r="O106" s="896">
        <f t="shared" si="7"/>
        <v>0</v>
      </c>
    </row>
    <row r="107" spans="3:15" ht="15.75" hidden="1" customHeight="1" outlineLevel="1">
      <c r="C107" s="1032" t="s">
        <v>245</v>
      </c>
      <c r="D107" s="1032"/>
      <c r="E107" s="1032"/>
      <c r="F107" s="1381"/>
      <c r="G107" s="638">
        <f t="shared" si="5"/>
        <v>0</v>
      </c>
      <c r="H107" s="639"/>
      <c r="I107" s="644"/>
      <c r="J107" s="638">
        <f t="shared" si="6"/>
        <v>0</v>
      </c>
      <c r="K107" s="504"/>
      <c r="L107" s="505"/>
      <c r="M107" s="894">
        <f t="shared" si="7"/>
        <v>0</v>
      </c>
      <c r="N107" s="895">
        <f t="shared" si="7"/>
        <v>0</v>
      </c>
      <c r="O107" s="896">
        <f t="shared" si="7"/>
        <v>0</v>
      </c>
    </row>
    <row r="108" spans="3:15" ht="15.75" hidden="1" customHeight="1" outlineLevel="1">
      <c r="C108" s="1032" t="s">
        <v>246</v>
      </c>
      <c r="D108" s="1032"/>
      <c r="E108" s="1032"/>
      <c r="F108" s="1381"/>
      <c r="G108" s="638">
        <f t="shared" si="5"/>
        <v>0</v>
      </c>
      <c r="H108" s="639"/>
      <c r="I108" s="644"/>
      <c r="J108" s="638">
        <f t="shared" si="6"/>
        <v>0</v>
      </c>
      <c r="K108" s="504"/>
      <c r="L108" s="505"/>
      <c r="M108" s="894">
        <f t="shared" si="7"/>
        <v>0</v>
      </c>
      <c r="N108" s="895">
        <f t="shared" si="7"/>
        <v>0</v>
      </c>
      <c r="O108" s="896">
        <f t="shared" si="7"/>
        <v>0</v>
      </c>
    </row>
    <row r="109" spans="3:15" ht="15.75" hidden="1" customHeight="1" outlineLevel="1">
      <c r="C109" s="1032" t="s">
        <v>247</v>
      </c>
      <c r="D109" s="1032"/>
      <c r="E109" s="1032"/>
      <c r="F109" s="1381"/>
      <c r="G109" s="638">
        <f t="shared" si="5"/>
        <v>0</v>
      </c>
      <c r="H109" s="639"/>
      <c r="I109" s="644"/>
      <c r="J109" s="638">
        <f t="shared" si="6"/>
        <v>0</v>
      </c>
      <c r="K109" s="504"/>
      <c r="L109" s="505"/>
      <c r="M109" s="894">
        <f t="shared" si="7"/>
        <v>0</v>
      </c>
      <c r="N109" s="895">
        <f t="shared" si="7"/>
        <v>0</v>
      </c>
      <c r="O109" s="896">
        <f t="shared" si="7"/>
        <v>0</v>
      </c>
    </row>
    <row r="110" spans="3:15" ht="15.75" hidden="1" customHeight="1" outlineLevel="1">
      <c r="C110" s="1032" t="s">
        <v>248</v>
      </c>
      <c r="D110" s="1032"/>
      <c r="E110" s="1032"/>
      <c r="F110" s="1381"/>
      <c r="G110" s="638">
        <f t="shared" si="5"/>
        <v>0</v>
      </c>
      <c r="H110" s="639"/>
      <c r="I110" s="644"/>
      <c r="J110" s="638">
        <f t="shared" si="6"/>
        <v>0</v>
      </c>
      <c r="K110" s="504"/>
      <c r="L110" s="505"/>
      <c r="M110" s="894">
        <f t="shared" si="7"/>
        <v>0</v>
      </c>
      <c r="N110" s="895">
        <f t="shared" si="7"/>
        <v>0</v>
      </c>
      <c r="O110" s="896">
        <f t="shared" si="7"/>
        <v>0</v>
      </c>
    </row>
    <row r="111" spans="3:15" ht="15.75" customHeight="1" collapsed="1">
      <c r="C111" s="1032" t="s">
        <v>270</v>
      </c>
      <c r="D111" s="1032"/>
      <c r="E111" s="1032"/>
      <c r="F111" s="1381"/>
      <c r="G111" s="638">
        <f t="shared" si="5"/>
        <v>537</v>
      </c>
      <c r="H111" s="639">
        <v>214</v>
      </c>
      <c r="I111" s="644">
        <v>323</v>
      </c>
      <c r="J111" s="638">
        <f t="shared" si="6"/>
        <v>509</v>
      </c>
      <c r="K111" s="504">
        <v>191</v>
      </c>
      <c r="L111" s="505">
        <v>318</v>
      </c>
      <c r="M111" s="894">
        <f t="shared" si="7"/>
        <v>28</v>
      </c>
      <c r="N111" s="895">
        <f t="shared" si="7"/>
        <v>23</v>
      </c>
      <c r="O111" s="896">
        <f t="shared" si="7"/>
        <v>5</v>
      </c>
    </row>
    <row r="112" spans="3:15" ht="15.75" hidden="1" customHeight="1" outlineLevel="1">
      <c r="C112" s="1032" t="s">
        <v>249</v>
      </c>
      <c r="D112" s="1032"/>
      <c r="E112" s="1032"/>
      <c r="F112" s="1381"/>
      <c r="G112" s="638">
        <f t="shared" si="5"/>
        <v>0</v>
      </c>
      <c r="H112" s="639"/>
      <c r="I112" s="644"/>
      <c r="J112" s="638">
        <f t="shared" si="6"/>
        <v>0</v>
      </c>
      <c r="K112" s="504"/>
      <c r="L112" s="505"/>
      <c r="M112" s="894">
        <f t="shared" si="7"/>
        <v>0</v>
      </c>
      <c r="N112" s="895">
        <f t="shared" si="7"/>
        <v>0</v>
      </c>
      <c r="O112" s="896">
        <f t="shared" si="7"/>
        <v>0</v>
      </c>
    </row>
    <row r="113" spans="3:15" ht="15.75" hidden="1" customHeight="1" outlineLevel="1">
      <c r="C113" s="1032" t="s">
        <v>250</v>
      </c>
      <c r="D113" s="1032"/>
      <c r="E113" s="1032"/>
      <c r="F113" s="1381"/>
      <c r="G113" s="638">
        <f t="shared" si="5"/>
        <v>0</v>
      </c>
      <c r="H113" s="639"/>
      <c r="I113" s="644"/>
      <c r="J113" s="638">
        <f t="shared" si="6"/>
        <v>0</v>
      </c>
      <c r="K113" s="504"/>
      <c r="L113" s="505"/>
      <c r="M113" s="894">
        <f t="shared" si="7"/>
        <v>0</v>
      </c>
      <c r="N113" s="895">
        <f t="shared" si="7"/>
        <v>0</v>
      </c>
      <c r="O113" s="896">
        <f t="shared" si="7"/>
        <v>0</v>
      </c>
    </row>
    <row r="114" spans="3:15" ht="15.75" hidden="1" customHeight="1" outlineLevel="1">
      <c r="C114" s="1032" t="s">
        <v>251</v>
      </c>
      <c r="D114" s="1032"/>
      <c r="E114" s="1032"/>
      <c r="F114" s="1381"/>
      <c r="G114" s="638">
        <f t="shared" si="5"/>
        <v>0</v>
      </c>
      <c r="H114" s="639"/>
      <c r="I114" s="644"/>
      <c r="J114" s="638">
        <f t="shared" si="6"/>
        <v>0</v>
      </c>
      <c r="K114" s="504"/>
      <c r="L114" s="505"/>
      <c r="M114" s="894">
        <f t="shared" si="7"/>
        <v>0</v>
      </c>
      <c r="N114" s="895">
        <f t="shared" si="7"/>
        <v>0</v>
      </c>
      <c r="O114" s="896">
        <f t="shared" si="7"/>
        <v>0</v>
      </c>
    </row>
    <row r="115" spans="3:15" ht="15.75" hidden="1" customHeight="1" outlineLevel="1">
      <c r="C115" s="1032" t="s">
        <v>252</v>
      </c>
      <c r="D115" s="1032"/>
      <c r="E115" s="1032"/>
      <c r="F115" s="1381"/>
      <c r="G115" s="638">
        <f t="shared" si="5"/>
        <v>0</v>
      </c>
      <c r="H115" s="639"/>
      <c r="I115" s="644"/>
      <c r="J115" s="638">
        <f t="shared" si="6"/>
        <v>0</v>
      </c>
      <c r="K115" s="504"/>
      <c r="L115" s="505"/>
      <c r="M115" s="894">
        <f t="shared" si="7"/>
        <v>0</v>
      </c>
      <c r="N115" s="895">
        <f t="shared" si="7"/>
        <v>0</v>
      </c>
      <c r="O115" s="896">
        <f t="shared" si="7"/>
        <v>0</v>
      </c>
    </row>
    <row r="116" spans="3:15" ht="15.75" hidden="1" customHeight="1" outlineLevel="1">
      <c r="C116" s="1032" t="s">
        <v>253</v>
      </c>
      <c r="D116" s="1032"/>
      <c r="E116" s="1032"/>
      <c r="F116" s="1381"/>
      <c r="G116" s="638">
        <f t="shared" si="5"/>
        <v>0</v>
      </c>
      <c r="H116" s="639"/>
      <c r="I116" s="644"/>
      <c r="J116" s="638">
        <f t="shared" si="6"/>
        <v>0</v>
      </c>
      <c r="K116" s="504"/>
      <c r="L116" s="505"/>
      <c r="M116" s="894">
        <f t="shared" si="7"/>
        <v>0</v>
      </c>
      <c r="N116" s="895">
        <f t="shared" si="7"/>
        <v>0</v>
      </c>
      <c r="O116" s="896">
        <f t="shared" si="7"/>
        <v>0</v>
      </c>
    </row>
    <row r="117" spans="3:15" ht="15.75" customHeight="1" collapsed="1">
      <c r="C117" s="1032" t="s">
        <v>271</v>
      </c>
      <c r="D117" s="1032"/>
      <c r="E117" s="1032"/>
      <c r="F117" s="1381"/>
      <c r="G117" s="638">
        <f t="shared" si="5"/>
        <v>275</v>
      </c>
      <c r="H117" s="639">
        <v>75</v>
      </c>
      <c r="I117" s="644">
        <v>200</v>
      </c>
      <c r="J117" s="638">
        <f t="shared" si="6"/>
        <v>242</v>
      </c>
      <c r="K117" s="504">
        <v>60</v>
      </c>
      <c r="L117" s="505">
        <v>182</v>
      </c>
      <c r="M117" s="894">
        <f t="shared" si="7"/>
        <v>33</v>
      </c>
      <c r="N117" s="895">
        <f t="shared" si="7"/>
        <v>15</v>
      </c>
      <c r="O117" s="896">
        <f t="shared" si="7"/>
        <v>18</v>
      </c>
    </row>
    <row r="118" spans="3:15" ht="15.75" hidden="1" customHeight="1" outlineLevel="1">
      <c r="C118" s="1032" t="s">
        <v>254</v>
      </c>
      <c r="D118" s="1032"/>
      <c r="E118" s="1032"/>
      <c r="F118" s="1381"/>
      <c r="G118" s="638">
        <f t="shared" si="5"/>
        <v>0</v>
      </c>
      <c r="H118" s="639"/>
      <c r="I118" s="644"/>
      <c r="J118" s="638">
        <f t="shared" si="6"/>
        <v>0</v>
      </c>
      <c r="K118" s="504"/>
      <c r="L118" s="505"/>
      <c r="M118" s="894">
        <f t="shared" si="7"/>
        <v>0</v>
      </c>
      <c r="N118" s="895">
        <f t="shared" si="7"/>
        <v>0</v>
      </c>
      <c r="O118" s="896">
        <f t="shared" si="7"/>
        <v>0</v>
      </c>
    </row>
    <row r="119" spans="3:15" ht="15.75" hidden="1" customHeight="1" outlineLevel="1">
      <c r="C119" s="1032" t="s">
        <v>255</v>
      </c>
      <c r="D119" s="1032"/>
      <c r="E119" s="1032"/>
      <c r="F119" s="1381"/>
      <c r="G119" s="638">
        <f t="shared" si="5"/>
        <v>0</v>
      </c>
      <c r="H119" s="639"/>
      <c r="I119" s="644"/>
      <c r="J119" s="638">
        <f t="shared" si="6"/>
        <v>0</v>
      </c>
      <c r="K119" s="504"/>
      <c r="L119" s="505"/>
      <c r="M119" s="894">
        <f t="shared" si="7"/>
        <v>0</v>
      </c>
      <c r="N119" s="895">
        <f t="shared" si="7"/>
        <v>0</v>
      </c>
      <c r="O119" s="896">
        <f t="shared" si="7"/>
        <v>0</v>
      </c>
    </row>
    <row r="120" spans="3:15" ht="15.75" hidden="1" customHeight="1" outlineLevel="1">
      <c r="C120" s="1032" t="s">
        <v>256</v>
      </c>
      <c r="D120" s="1032"/>
      <c r="E120" s="1032"/>
      <c r="F120" s="1381"/>
      <c r="G120" s="638">
        <f t="shared" si="5"/>
        <v>0</v>
      </c>
      <c r="H120" s="639"/>
      <c r="I120" s="644"/>
      <c r="J120" s="638">
        <f t="shared" si="6"/>
        <v>0</v>
      </c>
      <c r="K120" s="504"/>
      <c r="L120" s="505"/>
      <c r="M120" s="894">
        <f t="shared" si="7"/>
        <v>0</v>
      </c>
      <c r="N120" s="895">
        <f t="shared" si="7"/>
        <v>0</v>
      </c>
      <c r="O120" s="896">
        <f t="shared" si="7"/>
        <v>0</v>
      </c>
    </row>
    <row r="121" spans="3:15" ht="15.75" hidden="1" customHeight="1" outlineLevel="1">
      <c r="C121" s="1032" t="s">
        <v>257</v>
      </c>
      <c r="D121" s="1032"/>
      <c r="E121" s="1032"/>
      <c r="F121" s="1381"/>
      <c r="G121" s="638">
        <f t="shared" si="5"/>
        <v>0</v>
      </c>
      <c r="H121" s="639"/>
      <c r="I121" s="644"/>
      <c r="J121" s="638">
        <f t="shared" si="6"/>
        <v>0</v>
      </c>
      <c r="K121" s="504"/>
      <c r="L121" s="505"/>
      <c r="M121" s="894">
        <f t="shared" si="7"/>
        <v>0</v>
      </c>
      <c r="N121" s="895">
        <f t="shared" si="7"/>
        <v>0</v>
      </c>
      <c r="O121" s="896">
        <f t="shared" si="7"/>
        <v>0</v>
      </c>
    </row>
    <row r="122" spans="3:15" ht="15.75" hidden="1" customHeight="1" outlineLevel="1">
      <c r="C122" s="1032" t="s">
        <v>258</v>
      </c>
      <c r="D122" s="1032"/>
      <c r="E122" s="1032"/>
      <c r="F122" s="1381"/>
      <c r="G122" s="638">
        <f t="shared" si="5"/>
        <v>0</v>
      </c>
      <c r="H122" s="639"/>
      <c r="I122" s="644"/>
      <c r="J122" s="638">
        <f t="shared" si="6"/>
        <v>0</v>
      </c>
      <c r="K122" s="504"/>
      <c r="L122" s="505"/>
      <c r="M122" s="894">
        <f t="shared" si="7"/>
        <v>0</v>
      </c>
      <c r="N122" s="895">
        <f t="shared" si="7"/>
        <v>0</v>
      </c>
      <c r="O122" s="896">
        <f t="shared" si="7"/>
        <v>0</v>
      </c>
    </row>
    <row r="123" spans="3:15" ht="15.75" customHeight="1" collapsed="1">
      <c r="C123" s="1032" t="s">
        <v>272</v>
      </c>
      <c r="D123" s="1032"/>
      <c r="E123" s="1032"/>
      <c r="F123" s="1381"/>
      <c r="G123" s="638">
        <f t="shared" si="5"/>
        <v>71</v>
      </c>
      <c r="H123" s="639">
        <v>7</v>
      </c>
      <c r="I123" s="644">
        <v>64</v>
      </c>
      <c r="J123" s="638">
        <f t="shared" si="6"/>
        <v>61</v>
      </c>
      <c r="K123" s="504">
        <v>7</v>
      </c>
      <c r="L123" s="505">
        <v>54</v>
      </c>
      <c r="M123" s="894">
        <f t="shared" si="7"/>
        <v>10</v>
      </c>
      <c r="N123" s="895">
        <f t="shared" si="7"/>
        <v>0</v>
      </c>
      <c r="O123" s="896">
        <f t="shared" si="7"/>
        <v>10</v>
      </c>
    </row>
    <row r="124" spans="3:15" ht="15.75" hidden="1" customHeight="1" outlineLevel="1">
      <c r="C124" s="1032" t="s">
        <v>259</v>
      </c>
      <c r="D124" s="1032"/>
      <c r="E124" s="1032"/>
      <c r="F124" s="1381"/>
      <c r="G124" s="638">
        <f t="shared" si="5"/>
        <v>0</v>
      </c>
      <c r="H124" s="639"/>
      <c r="I124" s="644"/>
      <c r="J124" s="638">
        <f t="shared" si="6"/>
        <v>0</v>
      </c>
      <c r="K124" s="504"/>
      <c r="L124" s="505"/>
      <c r="M124" s="894">
        <f t="shared" si="7"/>
        <v>0</v>
      </c>
      <c r="N124" s="895">
        <f t="shared" si="7"/>
        <v>0</v>
      </c>
      <c r="O124" s="896">
        <f t="shared" si="7"/>
        <v>0</v>
      </c>
    </row>
    <row r="125" spans="3:15" ht="15.75" hidden="1" customHeight="1" outlineLevel="1">
      <c r="C125" s="1032" t="s">
        <v>260</v>
      </c>
      <c r="D125" s="1032"/>
      <c r="E125" s="1032"/>
      <c r="F125" s="1381"/>
      <c r="G125" s="638">
        <f t="shared" si="5"/>
        <v>0</v>
      </c>
      <c r="H125" s="639"/>
      <c r="I125" s="644"/>
      <c r="J125" s="638">
        <f t="shared" si="6"/>
        <v>0</v>
      </c>
      <c r="K125" s="504"/>
      <c r="L125" s="505"/>
      <c r="M125" s="894">
        <f t="shared" si="7"/>
        <v>0</v>
      </c>
      <c r="N125" s="895">
        <f t="shared" si="7"/>
        <v>0</v>
      </c>
      <c r="O125" s="896">
        <f t="shared" si="7"/>
        <v>0</v>
      </c>
    </row>
    <row r="126" spans="3:15" ht="15.75" hidden="1" customHeight="1" outlineLevel="1">
      <c r="C126" s="1032" t="s">
        <v>261</v>
      </c>
      <c r="D126" s="1032"/>
      <c r="E126" s="1032"/>
      <c r="F126" s="1381"/>
      <c r="G126" s="638">
        <f t="shared" si="5"/>
        <v>0</v>
      </c>
      <c r="H126" s="639"/>
      <c r="I126" s="644"/>
      <c r="J126" s="638">
        <f t="shared" si="6"/>
        <v>0</v>
      </c>
      <c r="K126" s="504"/>
      <c r="L126" s="505"/>
      <c r="M126" s="894">
        <f t="shared" si="7"/>
        <v>0</v>
      </c>
      <c r="N126" s="895">
        <f t="shared" si="7"/>
        <v>0</v>
      </c>
      <c r="O126" s="896">
        <f t="shared" si="7"/>
        <v>0</v>
      </c>
    </row>
    <row r="127" spans="3:15" ht="15.75" hidden="1" customHeight="1" outlineLevel="1">
      <c r="C127" s="1032" t="s">
        <v>262</v>
      </c>
      <c r="D127" s="1032"/>
      <c r="E127" s="1032"/>
      <c r="F127" s="1381"/>
      <c r="G127" s="638">
        <f t="shared" si="5"/>
        <v>0</v>
      </c>
      <c r="H127" s="639"/>
      <c r="I127" s="644"/>
      <c r="J127" s="638">
        <f t="shared" si="6"/>
        <v>0</v>
      </c>
      <c r="K127" s="504"/>
      <c r="L127" s="505"/>
      <c r="M127" s="894">
        <f t="shared" si="7"/>
        <v>0</v>
      </c>
      <c r="N127" s="895">
        <f t="shared" si="7"/>
        <v>0</v>
      </c>
      <c r="O127" s="896">
        <f t="shared" si="7"/>
        <v>0</v>
      </c>
    </row>
    <row r="128" spans="3:15" ht="15.75" hidden="1" customHeight="1" outlineLevel="1">
      <c r="C128" s="1032" t="s">
        <v>263</v>
      </c>
      <c r="D128" s="1032"/>
      <c r="E128" s="1032"/>
      <c r="F128" s="1381"/>
      <c r="G128" s="638">
        <f t="shared" si="5"/>
        <v>0</v>
      </c>
      <c r="H128" s="639"/>
      <c r="I128" s="644"/>
      <c r="J128" s="638">
        <f t="shared" si="6"/>
        <v>0</v>
      </c>
      <c r="K128" s="504"/>
      <c r="L128" s="505"/>
      <c r="M128" s="894">
        <f t="shared" si="7"/>
        <v>0</v>
      </c>
      <c r="N128" s="895">
        <f t="shared" si="7"/>
        <v>0</v>
      </c>
      <c r="O128" s="896">
        <f t="shared" si="7"/>
        <v>0</v>
      </c>
    </row>
    <row r="129" spans="1:15" ht="15.75" customHeight="1" collapsed="1">
      <c r="A129" s="349"/>
      <c r="B129" s="349"/>
      <c r="C129" s="1032" t="s">
        <v>273</v>
      </c>
      <c r="D129" s="1032"/>
      <c r="E129" s="1032"/>
      <c r="F129" s="1381"/>
      <c r="G129" s="638">
        <f t="shared" si="5"/>
        <v>19</v>
      </c>
      <c r="H129" s="639">
        <v>2</v>
      </c>
      <c r="I129" s="644">
        <v>17</v>
      </c>
      <c r="J129" s="638">
        <f t="shared" si="6"/>
        <v>16</v>
      </c>
      <c r="K129" s="504">
        <v>3</v>
      </c>
      <c r="L129" s="505">
        <v>13</v>
      </c>
      <c r="M129" s="894">
        <f t="shared" si="7"/>
        <v>3</v>
      </c>
      <c r="N129" s="895">
        <f t="shared" si="7"/>
        <v>-1</v>
      </c>
      <c r="O129" s="896">
        <f t="shared" si="7"/>
        <v>4</v>
      </c>
    </row>
    <row r="130" spans="1:15" ht="15.75" customHeight="1" thickBot="1">
      <c r="A130" s="349"/>
      <c r="B130" s="349"/>
      <c r="C130" s="1394" t="s">
        <v>274</v>
      </c>
      <c r="D130" s="1394"/>
      <c r="E130" s="1394"/>
      <c r="F130" s="1411"/>
      <c r="G130" s="641">
        <f t="shared" si="5"/>
        <v>48</v>
      </c>
      <c r="H130" s="642">
        <v>21</v>
      </c>
      <c r="I130" s="643">
        <v>27</v>
      </c>
      <c r="J130" s="641">
        <f t="shared" si="6"/>
        <v>48</v>
      </c>
      <c r="K130" s="501">
        <v>21</v>
      </c>
      <c r="L130" s="502">
        <v>27</v>
      </c>
      <c r="M130" s="897">
        <f t="shared" si="7"/>
        <v>0</v>
      </c>
      <c r="N130" s="898">
        <f t="shared" si="7"/>
        <v>0</v>
      </c>
      <c r="O130" s="899">
        <f t="shared" si="7"/>
        <v>0</v>
      </c>
    </row>
    <row r="131" spans="1:15" ht="15.75" customHeight="1" thickTop="1">
      <c r="M131" s="386"/>
      <c r="N131" s="386"/>
      <c r="O131" s="506" t="s">
        <v>1042</v>
      </c>
    </row>
    <row r="132" spans="1:15" ht="15.75" customHeight="1">
      <c r="M132" s="386"/>
      <c r="N132" s="386"/>
      <c r="O132" s="506"/>
    </row>
    <row r="133" spans="1:15" ht="15.75" customHeight="1">
      <c r="C133" s="342" t="s">
        <v>757</v>
      </c>
      <c r="M133" s="386"/>
      <c r="N133" s="386"/>
      <c r="O133" s="506"/>
    </row>
    <row r="134" spans="1:15" ht="20.25" customHeight="1" thickBot="1">
      <c r="M134" s="511" t="s">
        <v>393</v>
      </c>
      <c r="N134" s="386"/>
      <c r="O134" s="506"/>
    </row>
    <row r="135" spans="1:15" ht="15.75" customHeight="1" thickTop="1">
      <c r="C135" s="1416"/>
      <c r="D135" s="1417"/>
      <c r="E135" s="1417"/>
      <c r="F135" s="1417"/>
      <c r="G135" s="1418"/>
      <c r="H135" s="1419" t="str">
        <f>G4</f>
        <v>令和４年</v>
      </c>
      <c r="I135" s="1420"/>
      <c r="J135" s="1420" t="str">
        <f>J4</f>
        <v>令和３年</v>
      </c>
      <c r="K135" s="1420"/>
      <c r="L135" s="1420" t="s">
        <v>392</v>
      </c>
      <c r="M135" s="1421"/>
      <c r="N135" s="386"/>
      <c r="O135" s="506"/>
    </row>
    <row r="136" spans="1:15" ht="15.75" customHeight="1">
      <c r="C136" s="1409"/>
      <c r="D136" s="1409"/>
      <c r="E136" s="1409"/>
      <c r="F136" s="1409"/>
      <c r="G136" s="1410"/>
      <c r="H136" s="1405" t="s">
        <v>895</v>
      </c>
      <c r="I136" s="1406"/>
      <c r="J136" s="1407" t="s">
        <v>895</v>
      </c>
      <c r="K136" s="1406"/>
      <c r="L136" s="1407" t="s">
        <v>895</v>
      </c>
      <c r="M136" s="1408"/>
      <c r="N136" s="386"/>
      <c r="O136" s="759"/>
    </row>
    <row r="137" spans="1:15" ht="15.75" customHeight="1">
      <c r="C137" s="1450" t="s">
        <v>752</v>
      </c>
      <c r="D137" s="1451"/>
      <c r="E137" s="1451"/>
      <c r="F137" s="1451"/>
      <c r="G137" s="1452"/>
      <c r="H137" s="1453">
        <f>G9+G15+G21</f>
        <v>2710</v>
      </c>
      <c r="I137" s="1454"/>
      <c r="J137" s="1454">
        <f>J9+J15+J21</f>
        <v>2705</v>
      </c>
      <c r="K137" s="1454"/>
      <c r="L137" s="1455">
        <f>M9+M15+M21</f>
        <v>5</v>
      </c>
      <c r="M137" s="1456"/>
      <c r="N137" s="386"/>
      <c r="O137" s="386"/>
    </row>
    <row r="138" spans="1:15" ht="15.75" customHeight="1">
      <c r="C138" s="1438" t="s">
        <v>753</v>
      </c>
      <c r="D138" s="1439"/>
      <c r="E138" s="1439"/>
      <c r="F138" s="1439"/>
      <c r="G138" s="1440"/>
      <c r="H138" s="1441">
        <f>G27+G33+G39+G45+G51+G57+G63+G69+G81+G75</f>
        <v>10952</v>
      </c>
      <c r="I138" s="1442"/>
      <c r="J138" s="1442">
        <f>J27+J33+J39+J45+J51+J57+J63+J69+J81+J75</f>
        <v>10859</v>
      </c>
      <c r="K138" s="1442"/>
      <c r="L138" s="1434">
        <f>M27+M33+M39+M45+M51+M57+M63+M69+M81+M75</f>
        <v>93</v>
      </c>
      <c r="M138" s="1435"/>
      <c r="N138" s="386"/>
      <c r="O138" s="386"/>
    </row>
    <row r="139" spans="1:15" ht="15.75" customHeight="1" thickBot="1">
      <c r="C139" s="1443" t="s">
        <v>754</v>
      </c>
      <c r="D139" s="1444"/>
      <c r="E139" s="1444"/>
      <c r="F139" s="1444"/>
      <c r="G139" s="1445"/>
      <c r="H139" s="1446">
        <f>G87+G93+G99+G105+G111+G117+G123+G129</f>
        <v>4851</v>
      </c>
      <c r="I139" s="1447"/>
      <c r="J139" s="1447">
        <f>J87+J93+J99+J105+J111+J117+J123+J129</f>
        <v>4786</v>
      </c>
      <c r="K139" s="1447"/>
      <c r="L139" s="1436">
        <f>M87+M93+M99+M105+M111+M117+M123+M129</f>
        <v>65</v>
      </c>
      <c r="M139" s="1437"/>
      <c r="N139" s="386"/>
      <c r="O139" s="386"/>
    </row>
    <row r="140" spans="1:15" ht="15.75" customHeight="1" thickTop="1">
      <c r="C140" s="1422" t="s">
        <v>755</v>
      </c>
      <c r="D140" s="1423"/>
      <c r="E140" s="1423"/>
      <c r="F140" s="1423"/>
      <c r="G140" s="1424"/>
      <c r="H140" s="1425">
        <f>H137/(G$7-G$130)</f>
        <v>0.14638362231945121</v>
      </c>
      <c r="I140" s="1426"/>
      <c r="J140" s="1426">
        <f>J137/(J$7-J$130)</f>
        <v>0.14741144414168939</v>
      </c>
      <c r="K140" s="1426"/>
      <c r="L140" s="1448">
        <f>H140-J140</f>
        <v>-1.0278218222381785E-3</v>
      </c>
      <c r="M140" s="1449"/>
      <c r="N140" s="439"/>
      <c r="O140" s="439"/>
    </row>
    <row r="141" spans="1:15" ht="15.75" customHeight="1" thickBot="1">
      <c r="C141" s="1427" t="s">
        <v>756</v>
      </c>
      <c r="D141" s="1428"/>
      <c r="E141" s="1428"/>
      <c r="F141" s="1428"/>
      <c r="G141" s="1429"/>
      <c r="H141" s="1430">
        <f>H139/(G$7-G$130)</f>
        <v>0.26203208556149732</v>
      </c>
      <c r="I141" s="1431"/>
      <c r="J141" s="1431">
        <f>J139/(J$7-J$130)</f>
        <v>0.26081743869209811</v>
      </c>
      <c r="K141" s="1431"/>
      <c r="L141" s="1432">
        <f>H141-J141</f>
        <v>1.2146468693992052E-3</v>
      </c>
      <c r="M141" s="1433"/>
      <c r="N141" s="439"/>
      <c r="O141" s="439"/>
    </row>
    <row r="142" spans="1:15" ht="15.75" customHeight="1" thickTop="1">
      <c r="C142" s="354" t="s">
        <v>1043</v>
      </c>
    </row>
  </sheetData>
  <mergeCells count="158">
    <mergeCell ref="C19:F19"/>
    <mergeCell ref="C20:F20"/>
    <mergeCell ref="C27:F27"/>
    <mergeCell ref="C18:F18"/>
    <mergeCell ref="C7:F7"/>
    <mergeCell ref="J4:L4"/>
    <mergeCell ref="C30:F30"/>
    <mergeCell ref="C31:F31"/>
    <mergeCell ref="C21:F21"/>
    <mergeCell ref="C22:F22"/>
    <mergeCell ref="C23:F23"/>
    <mergeCell ref="G4:I4"/>
    <mergeCell ref="C9:F9"/>
    <mergeCell ref="C11:F11"/>
    <mergeCell ref="C10:F10"/>
    <mergeCell ref="C28:F28"/>
    <mergeCell ref="C29:F29"/>
    <mergeCell ref="C24:F24"/>
    <mergeCell ref="C25:F25"/>
    <mergeCell ref="C26:F26"/>
    <mergeCell ref="C137:G137"/>
    <mergeCell ref="H137:I137"/>
    <mergeCell ref="J137:K137"/>
    <mergeCell ref="L137:M137"/>
    <mergeCell ref="C36:F36"/>
    <mergeCell ref="C37:F37"/>
    <mergeCell ref="C38:F38"/>
    <mergeCell ref="C74:F74"/>
    <mergeCell ref="C45:F45"/>
    <mergeCell ref="C79:F79"/>
    <mergeCell ref="C44:F44"/>
    <mergeCell ref="C80:F80"/>
    <mergeCell ref="C62:F62"/>
    <mergeCell ref="C39:F39"/>
    <mergeCell ref="C75:F75"/>
    <mergeCell ref="C40:F40"/>
    <mergeCell ref="C76:F76"/>
    <mergeCell ref="C41:F41"/>
    <mergeCell ref="C77:F77"/>
    <mergeCell ref="C99:F99"/>
    <mergeCell ref="C100:F100"/>
    <mergeCell ref="C101:F101"/>
    <mergeCell ref="C48:F48"/>
    <mergeCell ref="C96:F96"/>
    <mergeCell ref="C34:F34"/>
    <mergeCell ref="C35:F35"/>
    <mergeCell ref="C32:F32"/>
    <mergeCell ref="C141:G141"/>
    <mergeCell ref="H141:I141"/>
    <mergeCell ref="J141:K141"/>
    <mergeCell ref="L141:M141"/>
    <mergeCell ref="L138:M138"/>
    <mergeCell ref="L139:M139"/>
    <mergeCell ref="C138:G138"/>
    <mergeCell ref="H138:I138"/>
    <mergeCell ref="J138:K138"/>
    <mergeCell ref="C139:G139"/>
    <mergeCell ref="H139:I139"/>
    <mergeCell ref="J139:K139"/>
    <mergeCell ref="J140:K140"/>
    <mergeCell ref="L140:M140"/>
    <mergeCell ref="C83:F83"/>
    <mergeCell ref="C78:F78"/>
    <mergeCell ref="C33:F33"/>
    <mergeCell ref="C118:F118"/>
    <mergeCell ref="C59:F59"/>
    <mergeCell ref="C103:F103"/>
    <mergeCell ref="C104:F104"/>
    <mergeCell ref="M4:O4"/>
    <mergeCell ref="C135:G135"/>
    <mergeCell ref="H135:I135"/>
    <mergeCell ref="J135:K135"/>
    <mergeCell ref="L135:M135"/>
    <mergeCell ref="C140:G140"/>
    <mergeCell ref="H140:I140"/>
    <mergeCell ref="C42:F42"/>
    <mergeCell ref="C43:F43"/>
    <mergeCell ref="C69:F69"/>
    <mergeCell ref="C70:F70"/>
    <mergeCell ref="C53:F53"/>
    <mergeCell ref="C51:F51"/>
    <mergeCell ref="C87:F87"/>
    <mergeCell ref="C52:F52"/>
    <mergeCell ref="C88:F88"/>
    <mergeCell ref="C54:F54"/>
    <mergeCell ref="C72:F72"/>
    <mergeCell ref="C73:F73"/>
    <mergeCell ref="C46:F46"/>
    <mergeCell ref="C47:F47"/>
    <mergeCell ref="C71:F71"/>
    <mergeCell ref="C81:F81"/>
    <mergeCell ref="C82:F82"/>
    <mergeCell ref="B1:C1"/>
    <mergeCell ref="D1:L1"/>
    <mergeCell ref="C6:F6"/>
    <mergeCell ref="C15:F15"/>
    <mergeCell ref="C16:F16"/>
    <mergeCell ref="C17:F17"/>
    <mergeCell ref="C12:F12"/>
    <mergeCell ref="C13:F13"/>
    <mergeCell ref="C14:F14"/>
    <mergeCell ref="C49:F49"/>
    <mergeCell ref="C97:F97"/>
    <mergeCell ref="C50:F50"/>
    <mergeCell ref="C98:F98"/>
    <mergeCell ref="C93:F93"/>
    <mergeCell ref="C94:F94"/>
    <mergeCell ref="C95:F95"/>
    <mergeCell ref="C90:F90"/>
    <mergeCell ref="C91:F91"/>
    <mergeCell ref="C92:F92"/>
    <mergeCell ref="C57:F57"/>
    <mergeCell ref="C117:F117"/>
    <mergeCell ref="C119:F119"/>
    <mergeCell ref="C114:F114"/>
    <mergeCell ref="C55:F55"/>
    <mergeCell ref="C115:F115"/>
    <mergeCell ref="C56:F56"/>
    <mergeCell ref="C116:F116"/>
    <mergeCell ref="C111:F111"/>
    <mergeCell ref="C112:F112"/>
    <mergeCell ref="C113:F113"/>
    <mergeCell ref="C108:F108"/>
    <mergeCell ref="C109:F109"/>
    <mergeCell ref="C110:F110"/>
    <mergeCell ref="C58:F58"/>
    <mergeCell ref="C105:F105"/>
    <mergeCell ref="C106:F106"/>
    <mergeCell ref="C107:F107"/>
    <mergeCell ref="C102:F102"/>
    <mergeCell ref="C89:F89"/>
    <mergeCell ref="C84:F84"/>
    <mergeCell ref="C85:F85"/>
    <mergeCell ref="C86:F86"/>
    <mergeCell ref="H136:I136"/>
    <mergeCell ref="J136:K136"/>
    <mergeCell ref="L136:M136"/>
    <mergeCell ref="C136:G136"/>
    <mergeCell ref="C129:F129"/>
    <mergeCell ref="C130:F130"/>
    <mergeCell ref="C4:F5"/>
    <mergeCell ref="C66:F66"/>
    <mergeCell ref="C126:F126"/>
    <mergeCell ref="C67:F67"/>
    <mergeCell ref="C127:F127"/>
    <mergeCell ref="C68:F68"/>
    <mergeCell ref="C128:F128"/>
    <mergeCell ref="C63:F63"/>
    <mergeCell ref="C123:F123"/>
    <mergeCell ref="C64:F64"/>
    <mergeCell ref="C124:F124"/>
    <mergeCell ref="C65:F65"/>
    <mergeCell ref="C125:F125"/>
    <mergeCell ref="C60:F60"/>
    <mergeCell ref="C120:F120"/>
    <mergeCell ref="C61:F61"/>
    <mergeCell ref="C121:F121"/>
    <mergeCell ref="C122:F1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7" orientation="portrait" useFirstPageNumber="1" r:id="rId1"/>
  <headerFooter>
    <oddFooter>&amp;C&amp;"HGPｺﾞｼｯｸM,ﾒﾃﾞｨｳﾑ"&amp;10&amp;P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2"/>
  <sheetViews>
    <sheetView zoomScale="115" zoomScaleNormal="115" zoomScaleSheetLayoutView="85" workbookViewId="0">
      <selection activeCell="O44" sqref="O44"/>
    </sheetView>
  </sheetViews>
  <sheetFormatPr defaultColWidth="2.625" defaultRowHeight="15.75" customHeight="1"/>
  <cols>
    <col min="1" max="2" width="2.625" style="348"/>
    <col min="3" max="3" width="2.125" style="348" customWidth="1"/>
    <col min="4" max="4" width="12.125" style="348" customWidth="1"/>
    <col min="5" max="8" width="6.375" style="348" customWidth="1"/>
    <col min="9" max="15" width="6.375" style="352" customWidth="1"/>
    <col min="16" max="39" width="2.625" style="352"/>
    <col min="40" max="16384" width="2.625" style="348"/>
  </cols>
  <sheetData>
    <row r="1" spans="1:39" s="339" customFormat="1" ht="15.75" customHeight="1">
      <c r="B1" s="338"/>
      <c r="C1" s="338"/>
      <c r="D1" s="338"/>
      <c r="E1" s="338"/>
      <c r="F1" s="338"/>
      <c r="G1" s="338"/>
      <c r="H1" s="338"/>
      <c r="I1" s="357"/>
      <c r="J1" s="357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</row>
    <row r="2" spans="1:39" s="342" customFormat="1" ht="15.75" customHeight="1">
      <c r="B2" s="340"/>
      <c r="C2" s="341" t="s">
        <v>404</v>
      </c>
      <c r="D2" s="341"/>
      <c r="E2" s="341"/>
      <c r="F2" s="341"/>
      <c r="G2" s="341"/>
      <c r="H2" s="341"/>
      <c r="I2" s="363"/>
      <c r="J2" s="363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</row>
    <row r="3" spans="1:39" s="342" customFormat="1" ht="15.75" customHeight="1">
      <c r="B3" s="340"/>
      <c r="C3" s="341"/>
      <c r="D3" s="341" t="s">
        <v>401</v>
      </c>
      <c r="E3" s="341"/>
      <c r="F3" s="341"/>
      <c r="G3" s="341"/>
      <c r="H3" s="341"/>
      <c r="I3" s="363"/>
      <c r="J3" s="363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</row>
    <row r="4" spans="1:39" s="342" customFormat="1" ht="15.75" customHeight="1" thickBot="1">
      <c r="B4" s="340"/>
      <c r="C4" s="377"/>
      <c r="D4" s="377"/>
      <c r="E4" s="377"/>
      <c r="G4" s="341"/>
      <c r="H4" s="341"/>
      <c r="I4" s="363"/>
      <c r="J4" s="350" t="s">
        <v>808</v>
      </c>
      <c r="K4" s="358"/>
      <c r="L4" s="358"/>
      <c r="M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</row>
    <row r="5" spans="1:39" s="352" customFormat="1" ht="15.75" customHeight="1" thickTop="1">
      <c r="A5" s="348"/>
      <c r="B5" s="348"/>
      <c r="C5" s="1066" t="s">
        <v>387</v>
      </c>
      <c r="D5" s="1066"/>
      <c r="E5" s="1476" t="s">
        <v>727</v>
      </c>
      <c r="F5" s="1253"/>
      <c r="G5" s="1253" t="s">
        <v>723</v>
      </c>
      <c r="H5" s="1253"/>
      <c r="I5" s="1253" t="s">
        <v>388</v>
      </c>
      <c r="J5" s="1481"/>
      <c r="K5" s="389"/>
    </row>
    <row r="6" spans="1:39" s="352" customFormat="1" ht="15.75" customHeight="1">
      <c r="A6" s="348"/>
      <c r="B6" s="348"/>
      <c r="C6" s="1078"/>
      <c r="D6" s="1078"/>
      <c r="E6" s="1477"/>
      <c r="F6" s="1466"/>
      <c r="G6" s="1466"/>
      <c r="H6" s="1466"/>
      <c r="I6" s="1466"/>
      <c r="J6" s="1482"/>
      <c r="K6" s="389"/>
    </row>
    <row r="7" spans="1:39" s="352" customFormat="1" ht="15.75" customHeight="1">
      <c r="A7" s="348"/>
      <c r="B7" s="348"/>
      <c r="C7" s="355"/>
      <c r="D7" s="406"/>
      <c r="E7" s="1486" t="s">
        <v>39</v>
      </c>
      <c r="F7" s="1483"/>
      <c r="G7" s="1483" t="s">
        <v>39</v>
      </c>
      <c r="H7" s="1483"/>
      <c r="I7" s="1483" t="s">
        <v>39</v>
      </c>
      <c r="J7" s="1062"/>
      <c r="K7" s="389"/>
    </row>
    <row r="8" spans="1:39" s="352" customFormat="1" ht="15.75" customHeight="1">
      <c r="A8" s="348"/>
      <c r="B8" s="348"/>
      <c r="C8" s="1457" t="s">
        <v>371</v>
      </c>
      <c r="D8" s="1457"/>
      <c r="E8" s="1228">
        <f>SUM(E9:F13)</f>
        <v>7871</v>
      </c>
      <c r="F8" s="1487"/>
      <c r="G8" s="1458">
        <f>SUM(G9:H13)</f>
        <v>9765</v>
      </c>
      <c r="H8" s="1458"/>
      <c r="I8" s="1484">
        <f>SUM(I9:J13)</f>
        <v>-1894</v>
      </c>
      <c r="J8" s="1485"/>
      <c r="K8" s="389"/>
    </row>
    <row r="9" spans="1:39" s="352" customFormat="1" ht="15.75" customHeight="1">
      <c r="C9" s="407"/>
      <c r="D9" s="408" t="s">
        <v>1023</v>
      </c>
      <c r="E9" s="1478">
        <v>145</v>
      </c>
      <c r="F9" s="1458"/>
      <c r="G9" s="1458">
        <v>413</v>
      </c>
      <c r="H9" s="1458"/>
      <c r="I9" s="1484">
        <f>E9-G9</f>
        <v>-268</v>
      </c>
      <c r="J9" s="1485"/>
      <c r="K9" s="389"/>
    </row>
    <row r="10" spans="1:39" s="352" customFormat="1" ht="15.75" customHeight="1">
      <c r="C10" s="407"/>
      <c r="D10" s="408" t="s">
        <v>890</v>
      </c>
      <c r="E10" s="1478">
        <v>257</v>
      </c>
      <c r="F10" s="1458"/>
      <c r="G10" s="1458">
        <v>543</v>
      </c>
      <c r="H10" s="1458"/>
      <c r="I10" s="1484">
        <f t="shared" ref="I10:I18" si="0">E10-G10</f>
        <v>-286</v>
      </c>
      <c r="J10" s="1485"/>
      <c r="K10" s="389"/>
    </row>
    <row r="11" spans="1:39" s="352" customFormat="1" ht="15.75" customHeight="1">
      <c r="C11" s="407"/>
      <c r="D11" s="408" t="s">
        <v>891</v>
      </c>
      <c r="E11" s="1478">
        <v>749</v>
      </c>
      <c r="F11" s="1458"/>
      <c r="G11" s="1458">
        <v>1101</v>
      </c>
      <c r="H11" s="1458"/>
      <c r="I11" s="1484">
        <f t="shared" si="0"/>
        <v>-352</v>
      </c>
      <c r="J11" s="1485"/>
      <c r="K11" s="389"/>
    </row>
    <row r="12" spans="1:39" s="352" customFormat="1" ht="15.75" customHeight="1">
      <c r="C12" s="407"/>
      <c r="D12" s="855" t="s">
        <v>1024</v>
      </c>
      <c r="E12" s="1478">
        <v>10</v>
      </c>
      <c r="F12" s="1458"/>
      <c r="G12" s="1458">
        <v>26</v>
      </c>
      <c r="H12" s="1458"/>
      <c r="I12" s="1484">
        <f t="shared" si="0"/>
        <v>-16</v>
      </c>
      <c r="J12" s="1485"/>
      <c r="K12" s="389"/>
    </row>
    <row r="13" spans="1:39" s="352" customFormat="1" ht="15.75" customHeight="1">
      <c r="C13" s="407"/>
      <c r="D13" s="408" t="s">
        <v>892</v>
      </c>
      <c r="E13" s="1478">
        <v>6710</v>
      </c>
      <c r="F13" s="1458"/>
      <c r="G13" s="1458">
        <v>7682</v>
      </c>
      <c r="H13" s="1458"/>
      <c r="I13" s="1484">
        <f t="shared" si="0"/>
        <v>-972</v>
      </c>
      <c r="J13" s="1485"/>
      <c r="K13" s="389"/>
    </row>
    <row r="14" spans="1:39" s="352" customFormat="1" ht="15.75" customHeight="1">
      <c r="C14" s="407"/>
      <c r="D14" s="723" t="s">
        <v>386</v>
      </c>
      <c r="E14" s="1185">
        <v>3431</v>
      </c>
      <c r="F14" s="1175"/>
      <c r="G14" s="1175">
        <v>3431</v>
      </c>
      <c r="H14" s="1175"/>
      <c r="I14" s="1488">
        <f t="shared" si="0"/>
        <v>0</v>
      </c>
      <c r="J14" s="1489"/>
      <c r="K14" s="389"/>
    </row>
    <row r="15" spans="1:39" s="352" customFormat="1" ht="15.75" customHeight="1">
      <c r="C15" s="1213"/>
      <c r="D15" s="1213"/>
      <c r="E15" s="1478"/>
      <c r="F15" s="1458"/>
      <c r="G15" s="1458"/>
      <c r="H15" s="1458"/>
      <c r="I15" s="1484"/>
      <c r="J15" s="1485"/>
      <c r="K15" s="389"/>
    </row>
    <row r="16" spans="1:39" s="352" customFormat="1" ht="15.75" customHeight="1">
      <c r="C16" s="1457" t="s">
        <v>383</v>
      </c>
      <c r="D16" s="1457"/>
      <c r="E16" s="1478">
        <v>80</v>
      </c>
      <c r="F16" s="1458"/>
      <c r="G16" s="1458">
        <v>639</v>
      </c>
      <c r="H16" s="1458"/>
      <c r="I16" s="1484">
        <f t="shared" si="0"/>
        <v>-559</v>
      </c>
      <c r="J16" s="1485"/>
      <c r="K16" s="389"/>
    </row>
    <row r="17" spans="1:28" s="352" customFormat="1" ht="15.75" customHeight="1">
      <c r="C17" s="1457" t="s">
        <v>384</v>
      </c>
      <c r="D17" s="1457"/>
      <c r="E17" s="1478">
        <v>76</v>
      </c>
      <c r="F17" s="1458"/>
      <c r="G17" s="1458">
        <v>214</v>
      </c>
      <c r="H17" s="1458"/>
      <c r="I17" s="1484">
        <f t="shared" si="0"/>
        <v>-138</v>
      </c>
      <c r="J17" s="1485"/>
      <c r="K17" s="389"/>
    </row>
    <row r="18" spans="1:28" s="352" customFormat="1" ht="15.75" customHeight="1">
      <c r="C18" s="1457" t="s">
        <v>385</v>
      </c>
      <c r="D18" s="1457"/>
      <c r="E18" s="1478">
        <v>44</v>
      </c>
      <c r="F18" s="1458"/>
      <c r="G18" s="1458">
        <v>59</v>
      </c>
      <c r="H18" s="1458"/>
      <c r="I18" s="1484">
        <f t="shared" si="0"/>
        <v>-15</v>
      </c>
      <c r="J18" s="1485"/>
      <c r="K18" s="389"/>
    </row>
    <row r="19" spans="1:28" s="352" customFormat="1" ht="15.75" customHeight="1">
      <c r="C19" s="1457" t="s">
        <v>138</v>
      </c>
      <c r="D19" s="1457"/>
      <c r="E19" s="1478">
        <f>SUM(E9:E18)-E14</f>
        <v>8071</v>
      </c>
      <c r="F19" s="1458"/>
      <c r="G19" s="1458">
        <f>SUM(G9:G18)-G14</f>
        <v>10677</v>
      </c>
      <c r="H19" s="1458"/>
      <c r="I19" s="1484">
        <f>SUM(I9:I18)-I14</f>
        <v>-2606</v>
      </c>
      <c r="J19" s="1485"/>
      <c r="K19" s="389"/>
    </row>
    <row r="20" spans="1:28" s="352" customFormat="1" ht="15.75" customHeight="1" thickBot="1">
      <c r="C20" s="409"/>
      <c r="D20" s="409"/>
      <c r="E20" s="1479"/>
      <c r="F20" s="1480"/>
      <c r="G20" s="1480"/>
      <c r="H20" s="1480"/>
      <c r="I20" s="1490"/>
      <c r="J20" s="1491"/>
      <c r="K20" s="389"/>
    </row>
    <row r="21" spans="1:28" s="352" customFormat="1" ht="15.75" customHeight="1" thickTop="1">
      <c r="C21" s="348"/>
      <c r="D21" s="348"/>
      <c r="E21" s="348"/>
      <c r="F21" s="348"/>
      <c r="G21" s="348"/>
      <c r="H21" s="348"/>
      <c r="J21" s="369" t="s">
        <v>1033</v>
      </c>
    </row>
    <row r="22" spans="1:28" s="352" customFormat="1" ht="15.75" customHeight="1">
      <c r="A22" s="348"/>
      <c r="B22" s="348"/>
      <c r="C22" s="354" t="s">
        <v>912</v>
      </c>
      <c r="D22" s="348"/>
      <c r="E22" s="348"/>
      <c r="F22" s="369"/>
      <c r="G22" s="348"/>
      <c r="H22" s="348"/>
    </row>
    <row r="23" spans="1:28" s="352" customFormat="1" ht="15.75" customHeight="1">
      <c r="A23" s="348"/>
      <c r="B23" s="348"/>
      <c r="C23" s="354" t="s">
        <v>913</v>
      </c>
      <c r="D23" s="348"/>
      <c r="E23" s="348"/>
      <c r="F23" s="369"/>
      <c r="G23" s="348"/>
      <c r="H23" s="348"/>
    </row>
    <row r="24" spans="1:28" s="352" customFormat="1" ht="15.75" customHeight="1">
      <c r="A24" s="348"/>
      <c r="B24" s="348"/>
      <c r="C24" s="354" t="s">
        <v>914</v>
      </c>
      <c r="D24" s="348"/>
      <c r="E24" s="348"/>
      <c r="F24" s="369"/>
      <c r="G24" s="348"/>
      <c r="H24" s="348"/>
    </row>
    <row r="25" spans="1:28" s="352" customFormat="1" ht="15.75" customHeight="1">
      <c r="A25" s="348"/>
      <c r="B25" s="348"/>
      <c r="C25" s="348"/>
      <c r="D25" s="348"/>
      <c r="E25" s="348"/>
      <c r="F25" s="348"/>
      <c r="G25" s="348"/>
      <c r="H25" s="348"/>
      <c r="R25" s="410"/>
      <c r="S25" s="410"/>
      <c r="T25" s="410"/>
      <c r="U25" s="410"/>
      <c r="V25" s="410"/>
      <c r="W25" s="410"/>
      <c r="X25" s="438"/>
      <c r="Y25" s="410"/>
      <c r="Z25" s="410"/>
      <c r="AA25" s="410"/>
      <c r="AB25" s="404"/>
    </row>
    <row r="26" spans="1:28" s="352" customFormat="1" ht="15.75" customHeight="1">
      <c r="A26" s="348"/>
      <c r="B26" s="348"/>
      <c r="D26" s="341" t="s">
        <v>919</v>
      </c>
      <c r="E26" s="341"/>
      <c r="F26" s="341"/>
      <c r="G26" s="348"/>
      <c r="H26" s="348"/>
    </row>
    <row r="27" spans="1:28" s="352" customFormat="1" ht="15.75" customHeight="1" thickBot="1">
      <c r="A27" s="348"/>
      <c r="B27" s="348"/>
      <c r="C27" s="348"/>
      <c r="D27" s="348"/>
      <c r="E27" s="348"/>
      <c r="F27" s="348"/>
      <c r="G27" s="348"/>
      <c r="H27" s="348"/>
      <c r="N27" s="348"/>
      <c r="O27" s="350" t="s">
        <v>808</v>
      </c>
    </row>
    <row r="28" spans="1:28" s="352" customFormat="1" ht="15.75" customHeight="1" thickTop="1">
      <c r="A28" s="348"/>
      <c r="B28" s="348"/>
      <c r="C28" s="1066" t="s">
        <v>382</v>
      </c>
      <c r="D28" s="1066"/>
      <c r="E28" s="1459" t="s">
        <v>381</v>
      </c>
      <c r="F28" s="1460"/>
      <c r="G28" s="1460"/>
      <c r="H28" s="1460"/>
      <c r="I28" s="1460"/>
      <c r="J28" s="1460"/>
      <c r="K28" s="1460"/>
      <c r="L28" s="1460"/>
      <c r="M28" s="1460"/>
      <c r="N28" s="1460"/>
      <c r="O28" s="1460"/>
      <c r="P28" s="389"/>
      <c r="Q28" s="389"/>
    </row>
    <row r="29" spans="1:28" s="352" customFormat="1" ht="15.75" customHeight="1">
      <c r="A29" s="348"/>
      <c r="B29" s="348"/>
      <c r="C29" s="1137"/>
      <c r="D29" s="1137"/>
      <c r="E29" s="1461" t="s">
        <v>372</v>
      </c>
      <c r="F29" s="1463" t="s">
        <v>373</v>
      </c>
      <c r="G29" s="1465" t="s">
        <v>379</v>
      </c>
      <c r="H29" s="1465" t="s">
        <v>110</v>
      </c>
      <c r="I29" s="1465" t="s">
        <v>380</v>
      </c>
      <c r="J29" s="1465" t="s">
        <v>374</v>
      </c>
      <c r="K29" s="1472" t="s">
        <v>378</v>
      </c>
      <c r="L29" s="1465" t="s">
        <v>375</v>
      </c>
      <c r="M29" s="1465" t="s">
        <v>376</v>
      </c>
      <c r="N29" s="1463" t="s">
        <v>377</v>
      </c>
      <c r="O29" s="1469" t="s">
        <v>138</v>
      </c>
      <c r="P29" s="389"/>
      <c r="Q29" s="389"/>
    </row>
    <row r="30" spans="1:28" s="352" customFormat="1" ht="15.75" customHeight="1">
      <c r="A30" s="348"/>
      <c r="B30" s="348"/>
      <c r="C30" s="1078"/>
      <c r="D30" s="1078"/>
      <c r="E30" s="1462"/>
      <c r="F30" s="1464"/>
      <c r="G30" s="1466"/>
      <c r="H30" s="1466"/>
      <c r="I30" s="1466"/>
      <c r="J30" s="1466"/>
      <c r="K30" s="1473"/>
      <c r="L30" s="1466"/>
      <c r="M30" s="1466"/>
      <c r="N30" s="1464"/>
      <c r="O30" s="1470"/>
      <c r="P30" s="389"/>
      <c r="Q30" s="389"/>
    </row>
    <row r="31" spans="1:28" s="352" customFormat="1" ht="15.75" customHeight="1" thickBot="1">
      <c r="A31" s="348"/>
      <c r="B31" s="348"/>
      <c r="C31" s="348"/>
      <c r="D31" s="392"/>
      <c r="E31" s="411" t="s">
        <v>39</v>
      </c>
      <c r="F31" s="333" t="s">
        <v>39</v>
      </c>
      <c r="G31" s="333" t="s">
        <v>39</v>
      </c>
      <c r="H31" s="333" t="s">
        <v>39</v>
      </c>
      <c r="I31" s="333" t="s">
        <v>39</v>
      </c>
      <c r="J31" s="333" t="s">
        <v>39</v>
      </c>
      <c r="K31" s="412" t="s">
        <v>39</v>
      </c>
      <c r="L31" s="333" t="s">
        <v>39</v>
      </c>
      <c r="M31" s="333" t="s">
        <v>39</v>
      </c>
      <c r="N31" s="755" t="s">
        <v>893</v>
      </c>
      <c r="O31" s="754" t="s">
        <v>893</v>
      </c>
      <c r="P31" s="389"/>
      <c r="Q31" s="389"/>
    </row>
    <row r="32" spans="1:28" s="352" customFormat="1" ht="15.75" customHeight="1" thickBot="1">
      <c r="A32" s="348"/>
      <c r="B32" s="348"/>
      <c r="C32" s="1151" t="s">
        <v>372</v>
      </c>
      <c r="D32" s="1471"/>
      <c r="E32" s="413">
        <v>56790</v>
      </c>
      <c r="F32" s="414">
        <v>3179</v>
      </c>
      <c r="G32" s="335">
        <v>793</v>
      </c>
      <c r="H32" s="335">
        <v>1241</v>
      </c>
      <c r="I32" s="335">
        <v>631</v>
      </c>
      <c r="J32" s="335">
        <v>654</v>
      </c>
      <c r="K32" s="415">
        <v>1284</v>
      </c>
      <c r="L32" s="335">
        <v>3351</v>
      </c>
      <c r="M32" s="335">
        <v>152</v>
      </c>
      <c r="N32" s="337">
        <v>666</v>
      </c>
      <c r="O32" s="336">
        <f>SUM(E32:N32)</f>
        <v>68741</v>
      </c>
      <c r="P32" s="389"/>
      <c r="Q32" s="389"/>
    </row>
    <row r="33" spans="3:34" s="352" customFormat="1" ht="15.75" customHeight="1" thickBot="1">
      <c r="C33" s="1151" t="s">
        <v>373</v>
      </c>
      <c r="D33" s="1150"/>
      <c r="E33" s="334">
        <v>5245</v>
      </c>
      <c r="F33" s="413">
        <v>9216</v>
      </c>
      <c r="G33" s="414">
        <v>191</v>
      </c>
      <c r="H33" s="335">
        <v>550</v>
      </c>
      <c r="I33" s="335">
        <v>337</v>
      </c>
      <c r="J33" s="335">
        <v>614</v>
      </c>
      <c r="K33" s="415">
        <v>1154</v>
      </c>
      <c r="L33" s="335">
        <v>383</v>
      </c>
      <c r="M33" s="335">
        <v>19</v>
      </c>
      <c r="N33" s="337">
        <v>69</v>
      </c>
      <c r="O33" s="336">
        <f t="shared" ref="O33:O42" si="1">SUM(E33:N33)</f>
        <v>17778</v>
      </c>
      <c r="P33" s="389"/>
      <c r="Q33" s="389"/>
    </row>
    <row r="34" spans="3:34" s="352" customFormat="1" ht="15.75" customHeight="1" thickBot="1">
      <c r="C34" s="1151" t="s">
        <v>379</v>
      </c>
      <c r="D34" s="1150"/>
      <c r="E34" s="240">
        <v>401</v>
      </c>
      <c r="F34" s="336">
        <v>43</v>
      </c>
      <c r="G34" s="413">
        <v>1864</v>
      </c>
      <c r="H34" s="414">
        <v>56</v>
      </c>
      <c r="I34" s="335">
        <v>47</v>
      </c>
      <c r="J34" s="335">
        <v>37</v>
      </c>
      <c r="K34" s="415">
        <v>36</v>
      </c>
      <c r="L34" s="335">
        <v>23</v>
      </c>
      <c r="M34" s="335">
        <v>1</v>
      </c>
      <c r="N34" s="337">
        <v>4</v>
      </c>
      <c r="O34" s="336">
        <f t="shared" si="1"/>
        <v>2512</v>
      </c>
      <c r="P34" s="389"/>
      <c r="Q34" s="389"/>
    </row>
    <row r="35" spans="3:34" s="352" customFormat="1" ht="15.75" customHeight="1" thickBot="1">
      <c r="C35" s="1151" t="s">
        <v>110</v>
      </c>
      <c r="D35" s="1150"/>
      <c r="E35" s="240">
        <v>1995</v>
      </c>
      <c r="F35" s="335">
        <v>503</v>
      </c>
      <c r="G35" s="336">
        <v>193</v>
      </c>
      <c r="H35" s="413">
        <v>2961</v>
      </c>
      <c r="I35" s="414">
        <v>291</v>
      </c>
      <c r="J35" s="335">
        <v>254</v>
      </c>
      <c r="K35" s="415">
        <v>304</v>
      </c>
      <c r="L35" s="335">
        <v>108</v>
      </c>
      <c r="M35" s="335">
        <v>8</v>
      </c>
      <c r="N35" s="337">
        <v>13</v>
      </c>
      <c r="O35" s="336">
        <f t="shared" si="1"/>
        <v>6630</v>
      </c>
      <c r="P35" s="389"/>
      <c r="Q35" s="389"/>
    </row>
    <row r="36" spans="3:34" s="352" customFormat="1" ht="15.75" customHeight="1" thickBot="1">
      <c r="C36" s="1151" t="s">
        <v>380</v>
      </c>
      <c r="D36" s="1150"/>
      <c r="E36" s="240">
        <v>835</v>
      </c>
      <c r="F36" s="335">
        <v>328</v>
      </c>
      <c r="G36" s="335">
        <v>95</v>
      </c>
      <c r="H36" s="336">
        <v>273</v>
      </c>
      <c r="I36" s="413">
        <v>1505</v>
      </c>
      <c r="J36" s="414">
        <v>185</v>
      </c>
      <c r="K36" s="415">
        <v>227</v>
      </c>
      <c r="L36" s="335">
        <v>80</v>
      </c>
      <c r="M36" s="335">
        <v>0</v>
      </c>
      <c r="N36" s="337">
        <v>9</v>
      </c>
      <c r="O36" s="336">
        <f t="shared" si="1"/>
        <v>3537</v>
      </c>
      <c r="P36" s="389"/>
      <c r="Q36" s="389"/>
    </row>
    <row r="37" spans="3:34" s="352" customFormat="1" ht="15.75" customHeight="1" thickBot="1">
      <c r="C37" s="1151" t="s">
        <v>374</v>
      </c>
      <c r="D37" s="1150"/>
      <c r="E37" s="240">
        <v>735</v>
      </c>
      <c r="F37" s="335">
        <v>422</v>
      </c>
      <c r="G37" s="335">
        <v>59</v>
      </c>
      <c r="H37" s="335">
        <v>177</v>
      </c>
      <c r="I37" s="336">
        <v>137</v>
      </c>
      <c r="J37" s="413">
        <v>2004</v>
      </c>
      <c r="K37" s="416">
        <v>194</v>
      </c>
      <c r="L37" s="335">
        <v>36</v>
      </c>
      <c r="M37" s="335">
        <v>2</v>
      </c>
      <c r="N37" s="337">
        <v>7</v>
      </c>
      <c r="O37" s="336">
        <f t="shared" si="1"/>
        <v>3773</v>
      </c>
      <c r="P37" s="389"/>
      <c r="Q37" s="389"/>
    </row>
    <row r="38" spans="3:34" s="352" customFormat="1" ht="15.75" customHeight="1" thickBot="1">
      <c r="C38" s="1474" t="s">
        <v>378</v>
      </c>
      <c r="D38" s="1475"/>
      <c r="E38" s="417">
        <v>1881</v>
      </c>
      <c r="F38" s="415">
        <v>1109</v>
      </c>
      <c r="G38" s="415">
        <v>130</v>
      </c>
      <c r="H38" s="415">
        <v>364</v>
      </c>
      <c r="I38" s="415">
        <v>316</v>
      </c>
      <c r="J38" s="418">
        <v>297</v>
      </c>
      <c r="K38" s="419">
        <v>3431</v>
      </c>
      <c r="L38" s="416">
        <v>127</v>
      </c>
      <c r="M38" s="415">
        <v>4</v>
      </c>
      <c r="N38" s="420">
        <v>23</v>
      </c>
      <c r="O38" s="418">
        <f t="shared" si="1"/>
        <v>7682</v>
      </c>
      <c r="P38" s="389"/>
      <c r="Q38" s="389"/>
    </row>
    <row r="39" spans="3:34" s="352" customFormat="1" ht="15.75" customHeight="1" thickBot="1">
      <c r="C39" s="1151" t="s">
        <v>375</v>
      </c>
      <c r="D39" s="1150"/>
      <c r="E39" s="240">
        <v>483</v>
      </c>
      <c r="F39" s="335">
        <v>33</v>
      </c>
      <c r="G39" s="335">
        <v>8</v>
      </c>
      <c r="H39" s="335">
        <v>15</v>
      </c>
      <c r="I39" s="335">
        <v>12</v>
      </c>
      <c r="J39" s="335">
        <v>12</v>
      </c>
      <c r="K39" s="418">
        <v>21</v>
      </c>
      <c r="L39" s="413">
        <v>4599</v>
      </c>
      <c r="M39" s="414">
        <v>3</v>
      </c>
      <c r="N39" s="337">
        <v>19</v>
      </c>
      <c r="O39" s="336">
        <f t="shared" si="1"/>
        <v>5205</v>
      </c>
      <c r="P39" s="389"/>
      <c r="Q39" s="389"/>
    </row>
    <row r="40" spans="3:34" s="352" customFormat="1" ht="15.75" customHeight="1" thickBot="1">
      <c r="C40" s="1151" t="s">
        <v>376</v>
      </c>
      <c r="D40" s="1150"/>
      <c r="E40" s="240">
        <v>702</v>
      </c>
      <c r="F40" s="335">
        <v>46</v>
      </c>
      <c r="G40" s="335">
        <v>9</v>
      </c>
      <c r="H40" s="335">
        <v>15</v>
      </c>
      <c r="I40" s="335">
        <v>8</v>
      </c>
      <c r="J40" s="335">
        <v>4</v>
      </c>
      <c r="K40" s="415">
        <v>14</v>
      </c>
      <c r="L40" s="336">
        <v>81</v>
      </c>
      <c r="M40" s="413">
        <v>973</v>
      </c>
      <c r="N40" s="421">
        <v>442</v>
      </c>
      <c r="O40" s="336">
        <f t="shared" si="1"/>
        <v>2294</v>
      </c>
      <c r="P40" s="389"/>
      <c r="Q40" s="389"/>
    </row>
    <row r="41" spans="3:34" s="352" customFormat="1" ht="15.75" customHeight="1" thickBot="1">
      <c r="C41" s="1151" t="s">
        <v>377</v>
      </c>
      <c r="D41" s="1150"/>
      <c r="E41" s="240">
        <v>1598</v>
      </c>
      <c r="F41" s="335">
        <v>95</v>
      </c>
      <c r="G41" s="335">
        <v>17</v>
      </c>
      <c r="H41" s="335">
        <v>45</v>
      </c>
      <c r="I41" s="335">
        <v>15</v>
      </c>
      <c r="J41" s="335">
        <v>17</v>
      </c>
      <c r="K41" s="415">
        <v>45</v>
      </c>
      <c r="L41" s="335">
        <v>183</v>
      </c>
      <c r="M41" s="336">
        <v>201</v>
      </c>
      <c r="N41" s="756">
        <v>5530</v>
      </c>
      <c r="O41" s="422">
        <f t="shared" si="1"/>
        <v>7746</v>
      </c>
      <c r="P41" s="389"/>
      <c r="Q41" s="389"/>
    </row>
    <row r="42" spans="3:34" s="352" customFormat="1" ht="15.75" customHeight="1" thickBot="1">
      <c r="C42" s="1467" t="s">
        <v>138</v>
      </c>
      <c r="D42" s="1468"/>
      <c r="E42" s="240">
        <f>SUM(E32:E41)</f>
        <v>70665</v>
      </c>
      <c r="F42" s="335">
        <f t="shared" ref="F42:N42" si="2">SUM(F32:F41)</f>
        <v>14974</v>
      </c>
      <c r="G42" s="335">
        <f t="shared" si="2"/>
        <v>3359</v>
      </c>
      <c r="H42" s="335">
        <f t="shared" si="2"/>
        <v>5697</v>
      </c>
      <c r="I42" s="335">
        <f t="shared" si="2"/>
        <v>3299</v>
      </c>
      <c r="J42" s="335">
        <f t="shared" si="2"/>
        <v>4078</v>
      </c>
      <c r="K42" s="415">
        <f t="shared" si="2"/>
        <v>6710</v>
      </c>
      <c r="L42" s="335">
        <f t="shared" si="2"/>
        <v>8971</v>
      </c>
      <c r="M42" s="335">
        <f t="shared" si="2"/>
        <v>1363</v>
      </c>
      <c r="N42" s="336">
        <f t="shared" si="2"/>
        <v>6782</v>
      </c>
      <c r="O42" s="423">
        <f t="shared" si="1"/>
        <v>125898</v>
      </c>
      <c r="P42" s="394"/>
      <c r="Q42" s="394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</row>
    <row r="43" spans="3:34" s="352" customFormat="1" ht="15.75" customHeight="1" thickBot="1">
      <c r="C43" s="424"/>
      <c r="D43" s="424"/>
      <c r="E43" s="380"/>
      <c r="F43" s="381"/>
      <c r="G43" s="381"/>
      <c r="H43" s="381"/>
      <c r="I43" s="381"/>
      <c r="J43" s="381"/>
      <c r="K43" s="425"/>
      <c r="L43" s="381"/>
      <c r="M43" s="381"/>
      <c r="N43" s="381"/>
      <c r="O43" s="405"/>
      <c r="P43" s="394"/>
      <c r="Q43" s="394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</row>
    <row r="44" spans="3:34" s="352" customFormat="1" ht="15.75" customHeight="1" thickTop="1">
      <c r="C44" s="348"/>
      <c r="D44" s="348"/>
      <c r="E44" s="348"/>
      <c r="F44" s="348"/>
      <c r="G44" s="348"/>
      <c r="H44" s="348"/>
      <c r="O44" s="369" t="s">
        <v>1033</v>
      </c>
      <c r="P44" s="394"/>
      <c r="Q44" s="394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</row>
    <row r="45" spans="3:34" ht="15.75" customHeight="1">
      <c r="C45" s="354" t="s">
        <v>962</v>
      </c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</row>
    <row r="46" spans="3:34" ht="15.75" customHeight="1"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</row>
    <row r="47" spans="3:34" ht="15.75" customHeight="1"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</row>
    <row r="48" spans="3:34" ht="15.75" customHeight="1"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426"/>
      <c r="AF48" s="426"/>
      <c r="AG48" s="426"/>
      <c r="AH48" s="426"/>
    </row>
    <row r="49" spans="15:34" ht="15.75" customHeight="1"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</row>
    <row r="50" spans="15:34" ht="15.75" customHeight="1"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</row>
    <row r="51" spans="15:34" ht="15.75" customHeight="1"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</row>
    <row r="52" spans="15:34" ht="15.75" customHeight="1"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</row>
  </sheetData>
  <mergeCells count="76">
    <mergeCell ref="G16:H16"/>
    <mergeCell ref="I19:J19"/>
    <mergeCell ref="I20:J20"/>
    <mergeCell ref="I16:J16"/>
    <mergeCell ref="I17:J17"/>
    <mergeCell ref="I18:J18"/>
    <mergeCell ref="I13:J13"/>
    <mergeCell ref="I14:J14"/>
    <mergeCell ref="I15:J15"/>
    <mergeCell ref="I10:J10"/>
    <mergeCell ref="I11:J11"/>
    <mergeCell ref="I12:J12"/>
    <mergeCell ref="E20:F20"/>
    <mergeCell ref="G20:H20"/>
    <mergeCell ref="I5:J6"/>
    <mergeCell ref="I7:J7"/>
    <mergeCell ref="I8:J8"/>
    <mergeCell ref="I9:J9"/>
    <mergeCell ref="E17:F17"/>
    <mergeCell ref="E18:F18"/>
    <mergeCell ref="E19:F19"/>
    <mergeCell ref="G7:H7"/>
    <mergeCell ref="E7:F7"/>
    <mergeCell ref="G8:H8"/>
    <mergeCell ref="E8:F8"/>
    <mergeCell ref="G15:H15"/>
    <mergeCell ref="E15:F15"/>
    <mergeCell ref="G17:H17"/>
    <mergeCell ref="C40:D40"/>
    <mergeCell ref="C41:D41"/>
    <mergeCell ref="G5:H6"/>
    <mergeCell ref="E5:F6"/>
    <mergeCell ref="G9:H9"/>
    <mergeCell ref="G10:H10"/>
    <mergeCell ref="G11:H11"/>
    <mergeCell ref="G18:H18"/>
    <mergeCell ref="G19:H19"/>
    <mergeCell ref="E9:F9"/>
    <mergeCell ref="E10:F10"/>
    <mergeCell ref="E11:F11"/>
    <mergeCell ref="E12:F12"/>
    <mergeCell ref="E13:F13"/>
    <mergeCell ref="E14:F14"/>
    <mergeCell ref="E16:F16"/>
    <mergeCell ref="C42:D42"/>
    <mergeCell ref="O29:O30"/>
    <mergeCell ref="C32:D32"/>
    <mergeCell ref="C33:D33"/>
    <mergeCell ref="C34:D34"/>
    <mergeCell ref="C35:D35"/>
    <mergeCell ref="C36:D36"/>
    <mergeCell ref="I29:I30"/>
    <mergeCell ref="J29:J30"/>
    <mergeCell ref="K29:K30"/>
    <mergeCell ref="L29:L30"/>
    <mergeCell ref="M29:M30"/>
    <mergeCell ref="N29:N30"/>
    <mergeCell ref="C37:D37"/>
    <mergeCell ref="C38:D38"/>
    <mergeCell ref="C39:D39"/>
    <mergeCell ref="C16:D16"/>
    <mergeCell ref="C17:D17"/>
    <mergeCell ref="C18:D18"/>
    <mergeCell ref="C19:D19"/>
    <mergeCell ref="C28:D30"/>
    <mergeCell ref="E28:O28"/>
    <mergeCell ref="E29:E30"/>
    <mergeCell ref="F29:F30"/>
    <mergeCell ref="G29:G30"/>
    <mergeCell ref="H29:H30"/>
    <mergeCell ref="C5:D6"/>
    <mergeCell ref="C8:D8"/>
    <mergeCell ref="C15:D15"/>
    <mergeCell ref="G12:H12"/>
    <mergeCell ref="G13:H13"/>
    <mergeCell ref="G14:H14"/>
  </mergeCells>
  <phoneticPr fontId="2"/>
  <pageMargins left="0.51181102362204722" right="0.51181102362204722" top="0.55118110236220474" bottom="0.55118110236220474" header="0.31496062992125984" footer="0.31496062992125984"/>
  <pageSetup paperSize="9" firstPageNumber="18" orientation="portrait" useFirstPageNumber="1" r:id="rId1"/>
  <headerFooter>
    <oddFooter>&amp;C&amp;"HGPｺﾞｼｯｸM,ﾒﾃﾞｨｳﾑ"&amp;10&amp;P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51"/>
  <sheetViews>
    <sheetView zoomScaleNormal="100" zoomScaleSheetLayoutView="85" workbookViewId="0">
      <selection activeCell="J19" sqref="J19"/>
    </sheetView>
  </sheetViews>
  <sheetFormatPr defaultColWidth="2.625" defaultRowHeight="15.75" customHeight="1"/>
  <cols>
    <col min="1" max="2" width="2.625" style="348"/>
    <col min="3" max="3" width="2.125" style="348" customWidth="1"/>
    <col min="4" max="4" width="12.125" style="348" customWidth="1"/>
    <col min="5" max="6" width="10.5" style="348" customWidth="1"/>
    <col min="7" max="9" width="10.5" style="352" customWidth="1"/>
    <col min="10" max="10" width="12.125" style="352" customWidth="1"/>
    <col min="11" max="31" width="2.625" style="352"/>
    <col min="32" max="16384" width="2.625" style="348"/>
  </cols>
  <sheetData>
    <row r="1" spans="1:31" s="339" customFormat="1" ht="15.75" customHeight="1">
      <c r="B1" s="338"/>
      <c r="C1" s="338"/>
      <c r="D1" s="338"/>
      <c r="E1" s="338"/>
      <c r="F1" s="338"/>
      <c r="G1" s="357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</row>
    <row r="2" spans="1:31" s="342" customFormat="1" ht="15.75" customHeight="1">
      <c r="B2" s="340"/>
      <c r="C2" s="341" t="s">
        <v>404</v>
      </c>
      <c r="D2" s="341"/>
      <c r="E2" s="341"/>
      <c r="F2" s="341"/>
      <c r="G2" s="363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</row>
    <row r="3" spans="1:31" s="342" customFormat="1" ht="15.75" customHeight="1">
      <c r="B3" s="340"/>
      <c r="C3" s="341"/>
      <c r="D3" s="341" t="s">
        <v>722</v>
      </c>
      <c r="E3" s="341"/>
      <c r="F3" s="341"/>
      <c r="G3" s="363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</row>
    <row r="4" spans="1:31" s="342" customFormat="1" ht="15.75" customHeight="1" thickBot="1">
      <c r="B4" s="340"/>
      <c r="C4" s="377"/>
      <c r="D4" s="377"/>
      <c r="E4" s="377"/>
      <c r="F4" s="341"/>
      <c r="G4" s="363"/>
      <c r="H4" s="358"/>
      <c r="J4" s="350" t="s">
        <v>808</v>
      </c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</row>
    <row r="5" spans="1:31" s="352" customFormat="1" ht="15.75" customHeight="1" thickTop="1">
      <c r="A5" s="348"/>
      <c r="B5" s="348"/>
      <c r="C5" s="1066" t="s">
        <v>963</v>
      </c>
      <c r="D5" s="1066"/>
      <c r="E5" s="1476" t="s">
        <v>979</v>
      </c>
      <c r="F5" s="1253" t="s">
        <v>1025</v>
      </c>
      <c r="G5" s="1253" t="s">
        <v>1026</v>
      </c>
      <c r="H5" s="1253" t="s">
        <v>1027</v>
      </c>
      <c r="I5" s="1481" t="s">
        <v>1028</v>
      </c>
      <c r="J5" s="1494" t="s">
        <v>1029</v>
      </c>
      <c r="K5" s="389"/>
    </row>
    <row r="6" spans="1:31" s="352" customFormat="1" ht="28.5" customHeight="1">
      <c r="A6" s="348"/>
      <c r="B6" s="348"/>
      <c r="C6" s="1078"/>
      <c r="D6" s="1078"/>
      <c r="E6" s="1477"/>
      <c r="F6" s="1466"/>
      <c r="G6" s="1466"/>
      <c r="H6" s="1466"/>
      <c r="I6" s="1482"/>
      <c r="J6" s="1495"/>
      <c r="K6" s="389"/>
    </row>
    <row r="7" spans="1:31" s="352" customFormat="1" ht="15.75" customHeight="1">
      <c r="A7" s="348"/>
      <c r="B7" s="348"/>
      <c r="C7" s="355"/>
      <c r="D7" s="406"/>
      <c r="E7" s="427" t="s">
        <v>39</v>
      </c>
      <c r="F7" s="332" t="s">
        <v>39</v>
      </c>
      <c r="G7" s="332" t="s">
        <v>39</v>
      </c>
      <c r="H7" s="332" t="s">
        <v>39</v>
      </c>
      <c r="I7" s="332" t="s">
        <v>39</v>
      </c>
      <c r="J7" s="332" t="s">
        <v>724</v>
      </c>
      <c r="K7" s="389"/>
    </row>
    <row r="8" spans="1:31" s="352" customFormat="1" ht="15.75" customHeight="1">
      <c r="A8" s="348"/>
      <c r="B8" s="348"/>
      <c r="C8" s="1151" t="s">
        <v>372</v>
      </c>
      <c r="D8" s="1151"/>
      <c r="E8" s="428">
        <v>188856</v>
      </c>
      <c r="F8" s="429">
        <v>89171</v>
      </c>
      <c r="G8" s="429">
        <v>94096</v>
      </c>
      <c r="H8" s="900">
        <f>F8-G8</f>
        <v>-4925</v>
      </c>
      <c r="I8" s="429">
        <f t="shared" ref="I8:I13" si="0">E8+H8</f>
        <v>183931</v>
      </c>
      <c r="J8" s="430">
        <f>I8/E8*100</f>
        <v>97.392192993603587</v>
      </c>
      <c r="K8" s="389"/>
    </row>
    <row r="9" spans="1:31" s="352" customFormat="1" ht="15.75" customHeight="1">
      <c r="C9" s="1151" t="s">
        <v>373</v>
      </c>
      <c r="D9" s="1150"/>
      <c r="E9" s="428">
        <v>40841</v>
      </c>
      <c r="F9" s="429">
        <v>16752</v>
      </c>
      <c r="G9" s="429">
        <v>22104</v>
      </c>
      <c r="H9" s="900">
        <f t="shared" ref="H9:H17" si="1">F9-G9</f>
        <v>-5352</v>
      </c>
      <c r="I9" s="429">
        <f t="shared" si="0"/>
        <v>35489</v>
      </c>
      <c r="J9" s="430">
        <f t="shared" ref="J9:J17" si="2">I9/E9*100</f>
        <v>86.895521657158241</v>
      </c>
      <c r="K9" s="389"/>
    </row>
    <row r="10" spans="1:31" s="352" customFormat="1" ht="15.75" customHeight="1">
      <c r="C10" s="1151" t="s">
        <v>379</v>
      </c>
      <c r="D10" s="1150"/>
      <c r="E10" s="431">
        <v>9300</v>
      </c>
      <c r="F10" s="429">
        <v>7544</v>
      </c>
      <c r="G10" s="429">
        <v>4831</v>
      </c>
      <c r="H10" s="900">
        <f t="shared" si="1"/>
        <v>2713</v>
      </c>
      <c r="I10" s="429">
        <f t="shared" si="0"/>
        <v>12013</v>
      </c>
      <c r="J10" s="430">
        <f t="shared" si="2"/>
        <v>129.1720430107527</v>
      </c>
      <c r="K10" s="389"/>
    </row>
    <row r="11" spans="1:31" s="352" customFormat="1" ht="15.75" customHeight="1">
      <c r="C11" s="1151" t="s">
        <v>110</v>
      </c>
      <c r="D11" s="1150"/>
      <c r="E11" s="431">
        <v>17129</v>
      </c>
      <c r="F11" s="429">
        <v>6798</v>
      </c>
      <c r="G11" s="429">
        <v>9240</v>
      </c>
      <c r="H11" s="900">
        <f t="shared" si="1"/>
        <v>-2442</v>
      </c>
      <c r="I11" s="429">
        <f t="shared" si="0"/>
        <v>14687</v>
      </c>
      <c r="J11" s="430">
        <f t="shared" si="2"/>
        <v>85.74347597641426</v>
      </c>
      <c r="K11" s="389"/>
    </row>
    <row r="12" spans="1:31" s="352" customFormat="1" ht="15.75" customHeight="1">
      <c r="C12" s="1151" t="s">
        <v>380</v>
      </c>
      <c r="D12" s="1150"/>
      <c r="E12" s="431">
        <v>10836</v>
      </c>
      <c r="F12" s="429">
        <v>5101</v>
      </c>
      <c r="G12" s="429">
        <v>5469</v>
      </c>
      <c r="H12" s="900">
        <f t="shared" si="1"/>
        <v>-368</v>
      </c>
      <c r="I12" s="429">
        <f t="shared" si="0"/>
        <v>10468</v>
      </c>
      <c r="J12" s="430">
        <f t="shared" si="2"/>
        <v>96.603912882982641</v>
      </c>
      <c r="K12" s="389"/>
    </row>
    <row r="13" spans="1:31" s="352" customFormat="1" ht="15.75" customHeight="1">
      <c r="C13" s="1151" t="s">
        <v>374</v>
      </c>
      <c r="D13" s="1150"/>
      <c r="E13" s="431">
        <v>9761</v>
      </c>
      <c r="F13" s="429">
        <v>4975</v>
      </c>
      <c r="G13" s="429">
        <v>5045</v>
      </c>
      <c r="H13" s="900">
        <f t="shared" si="1"/>
        <v>-70</v>
      </c>
      <c r="I13" s="429">
        <f t="shared" si="0"/>
        <v>9691</v>
      </c>
      <c r="J13" s="430">
        <f t="shared" si="2"/>
        <v>99.282860362667762</v>
      </c>
      <c r="K13" s="389"/>
    </row>
    <row r="14" spans="1:31" s="352" customFormat="1" ht="15.75" customHeight="1">
      <c r="C14" s="1492" t="s">
        <v>378</v>
      </c>
      <c r="D14" s="1493"/>
      <c r="E14" s="432">
        <v>18329</v>
      </c>
      <c r="F14" s="433">
        <v>8071</v>
      </c>
      <c r="G14" s="433">
        <v>10677</v>
      </c>
      <c r="H14" s="901">
        <f t="shared" si="1"/>
        <v>-2606</v>
      </c>
      <c r="I14" s="433">
        <f>E14+H14</f>
        <v>15723</v>
      </c>
      <c r="J14" s="434">
        <f t="shared" si="2"/>
        <v>85.782093949478963</v>
      </c>
      <c r="K14" s="389"/>
    </row>
    <row r="15" spans="1:31" s="352" customFormat="1" ht="15.75" customHeight="1">
      <c r="C15" s="1151" t="s">
        <v>375</v>
      </c>
      <c r="D15" s="1150"/>
      <c r="E15" s="431">
        <v>11293</v>
      </c>
      <c r="F15" s="429">
        <v>11681</v>
      </c>
      <c r="G15" s="429">
        <v>5667</v>
      </c>
      <c r="H15" s="900">
        <f t="shared" si="1"/>
        <v>6014</v>
      </c>
      <c r="I15" s="429">
        <f>E15+H15</f>
        <v>17307</v>
      </c>
      <c r="J15" s="430">
        <f t="shared" si="2"/>
        <v>153.25422828300717</v>
      </c>
      <c r="K15" s="389"/>
    </row>
    <row r="16" spans="1:31" s="352" customFormat="1" ht="15.75" customHeight="1">
      <c r="C16" s="1151" t="s">
        <v>376</v>
      </c>
      <c r="D16" s="1150"/>
      <c r="E16" s="431">
        <v>6722</v>
      </c>
      <c r="F16" s="429">
        <v>1538</v>
      </c>
      <c r="G16" s="429">
        <v>3134</v>
      </c>
      <c r="H16" s="900">
        <f t="shared" si="1"/>
        <v>-1596</v>
      </c>
      <c r="I16" s="429">
        <f>E16+H16</f>
        <v>5126</v>
      </c>
      <c r="J16" s="430">
        <f t="shared" si="2"/>
        <v>76.2570663493008</v>
      </c>
      <c r="K16" s="389"/>
    </row>
    <row r="17" spans="1:20" s="352" customFormat="1" ht="15.75" customHeight="1">
      <c r="C17" s="1151" t="s">
        <v>377</v>
      </c>
      <c r="D17" s="1150"/>
      <c r="E17" s="431">
        <v>23426</v>
      </c>
      <c r="F17" s="429">
        <v>7975</v>
      </c>
      <c r="G17" s="429">
        <v>10765</v>
      </c>
      <c r="H17" s="900">
        <f t="shared" si="1"/>
        <v>-2790</v>
      </c>
      <c r="I17" s="429">
        <f>E17+H17</f>
        <v>20636</v>
      </c>
      <c r="J17" s="430">
        <f t="shared" si="2"/>
        <v>88.090156236660121</v>
      </c>
      <c r="K17" s="389"/>
    </row>
    <row r="18" spans="1:20" s="352" customFormat="1" ht="15.75" customHeight="1" thickBot="1">
      <c r="C18" s="409"/>
      <c r="D18" s="409"/>
      <c r="E18" s="435"/>
      <c r="F18" s="436"/>
      <c r="G18" s="436"/>
      <c r="H18" s="436"/>
      <c r="I18" s="436"/>
      <c r="J18" s="437"/>
      <c r="K18" s="389"/>
    </row>
    <row r="19" spans="1:20" s="352" customFormat="1" ht="15.75" customHeight="1" thickTop="1">
      <c r="C19" s="348"/>
      <c r="D19" s="348"/>
      <c r="E19" s="348"/>
      <c r="F19" s="348"/>
      <c r="J19" s="369" t="s">
        <v>1033</v>
      </c>
    </row>
    <row r="20" spans="1:20" s="352" customFormat="1" ht="15.75" customHeight="1">
      <c r="A20" s="348"/>
      <c r="B20" s="348"/>
      <c r="C20" s="354" t="s">
        <v>1046</v>
      </c>
      <c r="D20" s="348"/>
      <c r="E20" s="348"/>
      <c r="F20" s="348"/>
    </row>
    <row r="21" spans="1:20" s="352" customFormat="1" ht="15.75" customHeight="1">
      <c r="A21" s="348"/>
      <c r="B21" s="348"/>
      <c r="C21" s="354" t="s">
        <v>1045</v>
      </c>
      <c r="D21" s="348"/>
      <c r="E21" s="348"/>
      <c r="F21" s="348"/>
    </row>
    <row r="22" spans="1:20" s="352" customFormat="1" ht="15.75" customHeight="1">
      <c r="A22" s="348"/>
      <c r="B22" s="348"/>
      <c r="C22" s="348"/>
      <c r="D22" s="348"/>
      <c r="E22" s="348"/>
      <c r="F22" s="348"/>
      <c r="L22" s="410"/>
      <c r="M22" s="410"/>
      <c r="N22" s="410"/>
      <c r="O22" s="410"/>
      <c r="P22" s="438"/>
      <c r="Q22" s="410"/>
      <c r="R22" s="410"/>
      <c r="S22" s="410"/>
      <c r="T22" s="404"/>
    </row>
    <row r="41" spans="12:31" ht="15.75" customHeight="1"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</row>
    <row r="42" spans="12:31" ht="15.75" customHeight="1"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</row>
    <row r="43" spans="12:31" ht="15.75" customHeight="1"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</row>
    <row r="44" spans="12:31" ht="15.75" customHeight="1"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</row>
    <row r="45" spans="12:31" ht="15.75" customHeight="1"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</row>
    <row r="46" spans="12:31" ht="15.75" customHeight="1"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</row>
    <row r="47" spans="12:31" ht="15.75" customHeight="1"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426"/>
      <c r="AC47" s="426"/>
      <c r="AD47" s="426"/>
      <c r="AE47" s="426"/>
    </row>
    <row r="48" spans="12:31" ht="15.75" customHeight="1"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</row>
    <row r="49" spans="12:31" ht="15.75" customHeight="1"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</row>
    <row r="50" spans="12:31" ht="15.75" customHeight="1"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</row>
    <row r="51" spans="12:31" ht="15.75" customHeight="1"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</row>
  </sheetData>
  <mergeCells count="17">
    <mergeCell ref="E5:E6"/>
    <mergeCell ref="G5:G6"/>
    <mergeCell ref="I5:I6"/>
    <mergeCell ref="J5:J6"/>
    <mergeCell ref="H5:H6"/>
    <mergeCell ref="F5:F6"/>
    <mergeCell ref="C5:D6"/>
    <mergeCell ref="C14:D14"/>
    <mergeCell ref="C17:D17"/>
    <mergeCell ref="C16:D16"/>
    <mergeCell ref="C15:D15"/>
    <mergeCell ref="C8:D8"/>
    <mergeCell ref="C9:D9"/>
    <mergeCell ref="C10:D10"/>
    <mergeCell ref="C11:D11"/>
    <mergeCell ref="C12:D12"/>
    <mergeCell ref="C13:D13"/>
  </mergeCells>
  <phoneticPr fontId="2"/>
  <pageMargins left="0.51181102362204722" right="0.51181102362204722" top="0.55118110236220474" bottom="0.55118110236220474" header="0.31496062992125984" footer="0.31496062992125984"/>
  <pageSetup paperSize="9" firstPageNumber="19" orientation="portrait" useFirstPageNumber="1" r:id="rId1"/>
  <headerFooter>
    <oddFooter>&amp;C&amp;"HGPｺﾞｼｯｸM,ﾒﾃﾞｨｳﾑ"&amp;10&amp;P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H51"/>
  <sheetViews>
    <sheetView zoomScale="115" zoomScaleNormal="115" zoomScaleSheetLayoutView="115" workbookViewId="0">
      <selection activeCell="K5" sqref="K5:M5"/>
    </sheetView>
  </sheetViews>
  <sheetFormatPr defaultColWidth="2.625" defaultRowHeight="15.75" customHeight="1"/>
  <cols>
    <col min="1" max="16384" width="2.625" style="348"/>
  </cols>
  <sheetData>
    <row r="1" spans="2:34" s="339" customFormat="1" ht="15.75" customHeight="1"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</row>
    <row r="2" spans="2:34" s="342" customFormat="1" ht="15.75" customHeight="1">
      <c r="B2" s="340"/>
      <c r="C2" s="1160" t="s">
        <v>405</v>
      </c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  <c r="U2" s="1160"/>
      <c r="V2" s="1160"/>
      <c r="W2" s="1160"/>
      <c r="X2" s="1160"/>
      <c r="Y2" s="1160"/>
      <c r="Z2" s="1160"/>
      <c r="AA2" s="1160"/>
      <c r="AB2" s="1160"/>
      <c r="AC2" s="341"/>
      <c r="AD2" s="341"/>
    </row>
    <row r="3" spans="2:34" s="342" customFormat="1" ht="15.75" customHeight="1" thickBot="1">
      <c r="B3" s="340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5"/>
      <c r="AC3" s="341"/>
      <c r="AD3" s="341"/>
      <c r="AH3" s="365" t="s">
        <v>308</v>
      </c>
    </row>
    <row r="4" spans="2:34" ht="15.75" customHeight="1" thickTop="1">
      <c r="C4" s="1066" t="s">
        <v>896</v>
      </c>
      <c r="D4" s="1066"/>
      <c r="E4" s="1066"/>
      <c r="F4" s="1066"/>
      <c r="G4" s="1066"/>
      <c r="H4" s="1066"/>
      <c r="I4" s="1066"/>
      <c r="J4" s="1066"/>
      <c r="K4" s="1133" t="s">
        <v>832</v>
      </c>
      <c r="L4" s="1066"/>
      <c r="M4" s="1066"/>
      <c r="N4" s="1066"/>
      <c r="O4" s="1066"/>
      <c r="P4" s="1066"/>
      <c r="Q4" s="1133" t="s">
        <v>777</v>
      </c>
      <c r="R4" s="1066"/>
      <c r="S4" s="1066"/>
      <c r="T4" s="1066"/>
      <c r="U4" s="1066"/>
      <c r="V4" s="1066"/>
      <c r="W4" s="1196" t="s">
        <v>292</v>
      </c>
      <c r="X4" s="1196"/>
      <c r="Y4" s="1196"/>
      <c r="Z4" s="1196"/>
      <c r="AA4" s="1196"/>
      <c r="AB4" s="1196"/>
      <c r="AC4" s="1172" t="s">
        <v>126</v>
      </c>
      <c r="AD4" s="1172"/>
      <c r="AE4" s="1172"/>
      <c r="AF4" s="1172"/>
      <c r="AG4" s="1172"/>
      <c r="AH4" s="1172"/>
    </row>
    <row r="5" spans="2:34" ht="15.75" customHeight="1">
      <c r="C5" s="1078"/>
      <c r="D5" s="1078"/>
      <c r="E5" s="1078"/>
      <c r="F5" s="1078"/>
      <c r="G5" s="1078"/>
      <c r="H5" s="1078"/>
      <c r="I5" s="1078"/>
      <c r="J5" s="1078"/>
      <c r="K5" s="1180" t="s">
        <v>33</v>
      </c>
      <c r="L5" s="1524"/>
      <c r="M5" s="1389"/>
      <c r="N5" s="1524" t="s">
        <v>31</v>
      </c>
      <c r="O5" s="1524"/>
      <c r="P5" s="1524"/>
      <c r="Q5" s="1180" t="s">
        <v>33</v>
      </c>
      <c r="R5" s="1524"/>
      <c r="S5" s="1389"/>
      <c r="T5" s="1524" t="s">
        <v>31</v>
      </c>
      <c r="U5" s="1524"/>
      <c r="V5" s="1524"/>
      <c r="W5" s="1092" t="s">
        <v>1030</v>
      </c>
      <c r="X5" s="1092"/>
      <c r="Y5" s="1092"/>
      <c r="Z5" s="1168" t="s">
        <v>31</v>
      </c>
      <c r="AA5" s="1168"/>
      <c r="AB5" s="1168"/>
      <c r="AC5" s="1524" t="s">
        <v>1030</v>
      </c>
      <c r="AD5" s="1524"/>
      <c r="AE5" s="1389"/>
      <c r="AF5" s="1078" t="s">
        <v>31</v>
      </c>
      <c r="AG5" s="1078"/>
      <c r="AH5" s="1078"/>
    </row>
    <row r="6" spans="2:34" s="347" customFormat="1" ht="15.75" customHeight="1">
      <c r="C6" s="1543"/>
      <c r="D6" s="1543"/>
      <c r="E6" s="1543"/>
      <c r="F6" s="1543"/>
      <c r="G6" s="1543"/>
      <c r="H6" s="1543"/>
      <c r="I6" s="1543"/>
      <c r="J6" s="1543"/>
      <c r="K6" s="1507" t="s">
        <v>38</v>
      </c>
      <c r="L6" s="1138"/>
      <c r="M6" s="1138"/>
      <c r="N6" s="1507" t="s">
        <v>39</v>
      </c>
      <c r="O6" s="1138"/>
      <c r="P6" s="1138"/>
      <c r="Q6" s="1507" t="s">
        <v>38</v>
      </c>
      <c r="R6" s="1138"/>
      <c r="S6" s="1138"/>
      <c r="T6" s="1507" t="s">
        <v>39</v>
      </c>
      <c r="U6" s="1138"/>
      <c r="V6" s="1138"/>
      <c r="W6" s="1165" t="s">
        <v>38</v>
      </c>
      <c r="X6" s="1165"/>
      <c r="Y6" s="1165"/>
      <c r="Z6" s="1165" t="s">
        <v>39</v>
      </c>
      <c r="AA6" s="1165"/>
      <c r="AB6" s="1165"/>
      <c r="AC6" s="1103" t="s">
        <v>275</v>
      </c>
      <c r="AD6" s="1103"/>
      <c r="AE6" s="1142"/>
      <c r="AF6" s="1103" t="s">
        <v>275</v>
      </c>
      <c r="AG6" s="1103"/>
      <c r="AH6" s="1103"/>
    </row>
    <row r="7" spans="2:34" ht="15.75" customHeight="1">
      <c r="C7" s="1545" t="s">
        <v>34</v>
      </c>
      <c r="D7" s="1545"/>
      <c r="E7" s="1545"/>
      <c r="F7" s="1545"/>
      <c r="G7" s="1545"/>
      <c r="H7" s="1545"/>
      <c r="I7" s="1545"/>
      <c r="J7" s="1545"/>
      <c r="K7" s="1509">
        <f>SUM(K9:M22)</f>
        <v>7070</v>
      </c>
      <c r="L7" s="1520"/>
      <c r="M7" s="1526"/>
      <c r="N7" s="1525">
        <f>SUM(N9:P22)</f>
        <v>18513</v>
      </c>
      <c r="O7" s="1520"/>
      <c r="P7" s="1526"/>
      <c r="Q7" s="1146">
        <f>SUM(Q9:S22)</f>
        <v>6936</v>
      </c>
      <c r="R7" s="1147"/>
      <c r="S7" s="1159"/>
      <c r="T7" s="1147">
        <f>SUM(T9:V22)</f>
        <v>18329</v>
      </c>
      <c r="U7" s="1147"/>
      <c r="V7" s="1147"/>
      <c r="W7" s="1546">
        <f>K7-Q7</f>
        <v>134</v>
      </c>
      <c r="X7" s="1546"/>
      <c r="Y7" s="1546"/>
      <c r="Z7" s="1546">
        <f>N7-T7</f>
        <v>184</v>
      </c>
      <c r="AA7" s="1546"/>
      <c r="AB7" s="1546"/>
      <c r="AC7" s="1542">
        <f>K7/Q7*100-100</f>
        <v>1.9319492502883406</v>
      </c>
      <c r="AD7" s="1542"/>
      <c r="AE7" s="1544"/>
      <c r="AF7" s="1542">
        <f>N7/T7*100-100</f>
        <v>1.0038736428610378</v>
      </c>
      <c r="AG7" s="1542"/>
      <c r="AH7" s="1542"/>
    </row>
    <row r="8" spans="2:34" ht="15.75" customHeight="1">
      <c r="C8" s="1541"/>
      <c r="D8" s="1541"/>
      <c r="E8" s="1541"/>
      <c r="F8" s="1541"/>
      <c r="G8" s="1541"/>
      <c r="H8" s="1541"/>
      <c r="I8" s="1541"/>
      <c r="J8" s="1541"/>
      <c r="K8" s="1534"/>
      <c r="L8" s="1513"/>
      <c r="M8" s="1514"/>
      <c r="N8" s="1205"/>
      <c r="O8" s="1205"/>
      <c r="P8" s="1514"/>
      <c r="Q8" s="1534"/>
      <c r="R8" s="1513"/>
      <c r="S8" s="1514"/>
      <c r="T8" s="1182"/>
      <c r="U8" s="1182"/>
      <c r="V8" s="1182"/>
      <c r="W8" s="1538"/>
      <c r="X8" s="1538"/>
      <c r="Y8" s="1538"/>
      <c r="Z8" s="1538"/>
      <c r="AA8" s="1538"/>
      <c r="AB8" s="1538"/>
      <c r="AC8" s="1535"/>
      <c r="AD8" s="1535"/>
      <c r="AE8" s="1536"/>
      <c r="AF8" s="1535"/>
      <c r="AG8" s="1535"/>
      <c r="AH8" s="1535"/>
    </row>
    <row r="9" spans="2:34" ht="15.75" customHeight="1">
      <c r="C9" s="1541" t="s">
        <v>294</v>
      </c>
      <c r="D9" s="1541"/>
      <c r="E9" s="1541"/>
      <c r="F9" s="1541"/>
      <c r="G9" s="1541"/>
      <c r="H9" s="1541"/>
      <c r="I9" s="1541"/>
      <c r="J9" s="1541"/>
      <c r="K9" s="1148">
        <v>51</v>
      </c>
      <c r="L9" s="1182"/>
      <c r="M9" s="1183"/>
      <c r="N9" s="1533">
        <v>127</v>
      </c>
      <c r="O9" s="1533"/>
      <c r="P9" s="1183"/>
      <c r="Q9" s="1148">
        <v>53</v>
      </c>
      <c r="R9" s="1182"/>
      <c r="S9" s="1183"/>
      <c r="T9" s="1182">
        <v>129</v>
      </c>
      <c r="U9" s="1182"/>
      <c r="V9" s="1182"/>
      <c r="W9" s="1538">
        <f t="shared" ref="W9:W22" si="0">K9-Q9</f>
        <v>-2</v>
      </c>
      <c r="X9" s="1538"/>
      <c r="Y9" s="1538"/>
      <c r="Z9" s="1538">
        <f t="shared" ref="Z9:Z22" si="1">N9-T9</f>
        <v>-2</v>
      </c>
      <c r="AA9" s="1538"/>
      <c r="AB9" s="1538"/>
      <c r="AC9" s="1535">
        <f t="shared" ref="AC9:AC22" si="2">K9/Q9*100-100</f>
        <v>-3.7735849056603712</v>
      </c>
      <c r="AD9" s="1535"/>
      <c r="AE9" s="1536"/>
      <c r="AF9" s="1535">
        <f t="shared" ref="AF9:AF22" si="3">N9/T9*100-100</f>
        <v>-1.5503875968992276</v>
      </c>
      <c r="AG9" s="1535"/>
      <c r="AH9" s="1535"/>
    </row>
    <row r="10" spans="2:34" ht="15.75" customHeight="1">
      <c r="C10" s="1541" t="s">
        <v>295</v>
      </c>
      <c r="D10" s="1541"/>
      <c r="E10" s="1541"/>
      <c r="F10" s="1541"/>
      <c r="G10" s="1541"/>
      <c r="H10" s="1541"/>
      <c r="I10" s="1541"/>
      <c r="J10" s="1541"/>
      <c r="K10" s="1148">
        <v>268</v>
      </c>
      <c r="L10" s="1182"/>
      <c r="M10" s="1183"/>
      <c r="N10" s="1533">
        <v>1117</v>
      </c>
      <c r="O10" s="1533"/>
      <c r="P10" s="1183"/>
      <c r="Q10" s="1148">
        <v>267</v>
      </c>
      <c r="R10" s="1182"/>
      <c r="S10" s="1183"/>
      <c r="T10" s="1182">
        <v>1124</v>
      </c>
      <c r="U10" s="1182"/>
      <c r="V10" s="1182"/>
      <c r="W10" s="1538">
        <f t="shared" si="0"/>
        <v>1</v>
      </c>
      <c r="X10" s="1538"/>
      <c r="Y10" s="1538"/>
      <c r="Z10" s="1538">
        <f t="shared" si="1"/>
        <v>-7</v>
      </c>
      <c r="AA10" s="1538"/>
      <c r="AB10" s="1538"/>
      <c r="AC10" s="1535">
        <f t="shared" si="2"/>
        <v>0.37453183520599964</v>
      </c>
      <c r="AD10" s="1535"/>
      <c r="AE10" s="1536"/>
      <c r="AF10" s="1535">
        <f t="shared" si="3"/>
        <v>-0.62277580071173588</v>
      </c>
      <c r="AG10" s="1535"/>
      <c r="AH10" s="1535"/>
    </row>
    <row r="11" spans="2:34" ht="15.75" customHeight="1">
      <c r="C11" s="1541" t="s">
        <v>296</v>
      </c>
      <c r="D11" s="1541"/>
      <c r="E11" s="1541"/>
      <c r="F11" s="1541"/>
      <c r="G11" s="1541"/>
      <c r="H11" s="1541"/>
      <c r="I11" s="1541"/>
      <c r="J11" s="1541"/>
      <c r="K11" s="1148">
        <v>914</v>
      </c>
      <c r="L11" s="1182"/>
      <c r="M11" s="1183"/>
      <c r="N11" s="1533">
        <v>2467</v>
      </c>
      <c r="O11" s="1533"/>
      <c r="P11" s="1183"/>
      <c r="Q11" s="1148">
        <v>882</v>
      </c>
      <c r="R11" s="1182"/>
      <c r="S11" s="1183"/>
      <c r="T11" s="1182">
        <v>2417</v>
      </c>
      <c r="U11" s="1182"/>
      <c r="V11" s="1182"/>
      <c r="W11" s="1538">
        <f t="shared" si="0"/>
        <v>32</v>
      </c>
      <c r="X11" s="1538"/>
      <c r="Y11" s="1538"/>
      <c r="Z11" s="1538">
        <f t="shared" si="1"/>
        <v>50</v>
      </c>
      <c r="AA11" s="1538"/>
      <c r="AB11" s="1538"/>
      <c r="AC11" s="1535">
        <f t="shared" si="2"/>
        <v>3.6281179138321988</v>
      </c>
      <c r="AD11" s="1535"/>
      <c r="AE11" s="1536"/>
      <c r="AF11" s="1535">
        <f t="shared" si="3"/>
        <v>2.068680182043849</v>
      </c>
      <c r="AG11" s="1535"/>
      <c r="AH11" s="1535"/>
    </row>
    <row r="12" spans="2:34" ht="15.75" customHeight="1">
      <c r="C12" s="1541" t="s">
        <v>297</v>
      </c>
      <c r="D12" s="1541"/>
      <c r="E12" s="1541"/>
      <c r="F12" s="1541"/>
      <c r="G12" s="1541"/>
      <c r="H12" s="1541"/>
      <c r="I12" s="1541"/>
      <c r="J12" s="1541"/>
      <c r="K12" s="1148">
        <v>505</v>
      </c>
      <c r="L12" s="1182"/>
      <c r="M12" s="1183"/>
      <c r="N12" s="1533">
        <v>1277</v>
      </c>
      <c r="O12" s="1533"/>
      <c r="P12" s="1183"/>
      <c r="Q12" s="1148">
        <v>493</v>
      </c>
      <c r="R12" s="1182"/>
      <c r="S12" s="1183"/>
      <c r="T12" s="1182">
        <v>1261</v>
      </c>
      <c r="U12" s="1182"/>
      <c r="V12" s="1182"/>
      <c r="W12" s="1538">
        <f t="shared" si="0"/>
        <v>12</v>
      </c>
      <c r="X12" s="1538"/>
      <c r="Y12" s="1538"/>
      <c r="Z12" s="1538">
        <f t="shared" si="1"/>
        <v>16</v>
      </c>
      <c r="AA12" s="1538"/>
      <c r="AB12" s="1538"/>
      <c r="AC12" s="1535">
        <f t="shared" si="2"/>
        <v>2.4340770791074959</v>
      </c>
      <c r="AD12" s="1535"/>
      <c r="AE12" s="1536"/>
      <c r="AF12" s="1535">
        <f t="shared" si="3"/>
        <v>1.2688342585249757</v>
      </c>
      <c r="AG12" s="1535"/>
      <c r="AH12" s="1535"/>
    </row>
    <row r="13" spans="2:34" ht="15.75" customHeight="1">
      <c r="C13" s="1541" t="s">
        <v>298</v>
      </c>
      <c r="D13" s="1541"/>
      <c r="E13" s="1541"/>
      <c r="F13" s="1541"/>
      <c r="G13" s="1541"/>
      <c r="H13" s="1541"/>
      <c r="I13" s="1541"/>
      <c r="J13" s="1541"/>
      <c r="K13" s="1148">
        <v>682</v>
      </c>
      <c r="L13" s="1182"/>
      <c r="M13" s="1183"/>
      <c r="N13" s="1533">
        <v>1755</v>
      </c>
      <c r="O13" s="1533"/>
      <c r="P13" s="1183"/>
      <c r="Q13" s="1148">
        <v>659</v>
      </c>
      <c r="R13" s="1182"/>
      <c r="S13" s="1183"/>
      <c r="T13" s="1182">
        <v>1726</v>
      </c>
      <c r="U13" s="1182"/>
      <c r="V13" s="1182"/>
      <c r="W13" s="1538">
        <f t="shared" si="0"/>
        <v>23</v>
      </c>
      <c r="X13" s="1538"/>
      <c r="Y13" s="1538"/>
      <c r="Z13" s="1538">
        <f t="shared" si="1"/>
        <v>29</v>
      </c>
      <c r="AA13" s="1538"/>
      <c r="AB13" s="1538"/>
      <c r="AC13" s="1535">
        <f t="shared" si="2"/>
        <v>3.4901365705614467</v>
      </c>
      <c r="AD13" s="1535"/>
      <c r="AE13" s="1536"/>
      <c r="AF13" s="1535">
        <f t="shared" si="3"/>
        <v>1.6801853997682485</v>
      </c>
      <c r="AG13" s="1535"/>
      <c r="AH13" s="1535"/>
    </row>
    <row r="14" spans="2:34" ht="15.75" customHeight="1">
      <c r="C14" s="1541" t="s">
        <v>299</v>
      </c>
      <c r="D14" s="1541"/>
      <c r="E14" s="1541"/>
      <c r="F14" s="1541"/>
      <c r="G14" s="1541"/>
      <c r="H14" s="1541"/>
      <c r="I14" s="1541"/>
      <c r="J14" s="1541"/>
      <c r="K14" s="1148">
        <v>314</v>
      </c>
      <c r="L14" s="1182"/>
      <c r="M14" s="1183"/>
      <c r="N14" s="1533">
        <v>945</v>
      </c>
      <c r="O14" s="1533"/>
      <c r="P14" s="1183"/>
      <c r="Q14" s="1148">
        <v>308</v>
      </c>
      <c r="R14" s="1182"/>
      <c r="S14" s="1183"/>
      <c r="T14" s="1182">
        <v>944</v>
      </c>
      <c r="U14" s="1182"/>
      <c r="V14" s="1182"/>
      <c r="W14" s="1538">
        <f t="shared" si="0"/>
        <v>6</v>
      </c>
      <c r="X14" s="1538"/>
      <c r="Y14" s="1538"/>
      <c r="Z14" s="1538">
        <f t="shared" si="1"/>
        <v>1</v>
      </c>
      <c r="AA14" s="1538"/>
      <c r="AB14" s="1538"/>
      <c r="AC14" s="1535">
        <f t="shared" si="2"/>
        <v>1.9480519480519405</v>
      </c>
      <c r="AD14" s="1535"/>
      <c r="AE14" s="1536"/>
      <c r="AF14" s="1535">
        <f t="shared" si="3"/>
        <v>0.10593220338984111</v>
      </c>
      <c r="AG14" s="1535"/>
      <c r="AH14" s="1535"/>
    </row>
    <row r="15" spans="2:34" ht="15.75" customHeight="1">
      <c r="C15" s="1541" t="s">
        <v>300</v>
      </c>
      <c r="D15" s="1541"/>
      <c r="E15" s="1541"/>
      <c r="F15" s="1541"/>
      <c r="G15" s="1541"/>
      <c r="H15" s="1541"/>
      <c r="I15" s="1541"/>
      <c r="J15" s="1541"/>
      <c r="K15" s="1148">
        <v>395</v>
      </c>
      <c r="L15" s="1182"/>
      <c r="M15" s="1183"/>
      <c r="N15" s="1533">
        <v>1069</v>
      </c>
      <c r="O15" s="1533"/>
      <c r="P15" s="1183"/>
      <c r="Q15" s="1148">
        <v>400</v>
      </c>
      <c r="R15" s="1182"/>
      <c r="S15" s="1183"/>
      <c r="T15" s="1182">
        <v>1072</v>
      </c>
      <c r="U15" s="1182"/>
      <c r="V15" s="1182"/>
      <c r="W15" s="1538">
        <f t="shared" si="0"/>
        <v>-5</v>
      </c>
      <c r="X15" s="1538"/>
      <c r="Y15" s="1538"/>
      <c r="Z15" s="1538">
        <f t="shared" si="1"/>
        <v>-3</v>
      </c>
      <c r="AA15" s="1538"/>
      <c r="AB15" s="1538"/>
      <c r="AC15" s="1535">
        <f t="shared" si="2"/>
        <v>-1.25</v>
      </c>
      <c r="AD15" s="1535"/>
      <c r="AE15" s="1536"/>
      <c r="AF15" s="1535">
        <f t="shared" si="3"/>
        <v>-0.27985074626866435</v>
      </c>
      <c r="AG15" s="1535"/>
      <c r="AH15" s="1535"/>
    </row>
    <row r="16" spans="2:34" ht="15.75" customHeight="1">
      <c r="C16" s="1541" t="s">
        <v>301</v>
      </c>
      <c r="D16" s="1541"/>
      <c r="E16" s="1541"/>
      <c r="F16" s="1541"/>
      <c r="G16" s="1541"/>
      <c r="H16" s="1541"/>
      <c r="I16" s="1541"/>
      <c r="J16" s="1541"/>
      <c r="K16" s="1148">
        <v>545</v>
      </c>
      <c r="L16" s="1182"/>
      <c r="M16" s="1183"/>
      <c r="N16" s="1533">
        <v>1491</v>
      </c>
      <c r="O16" s="1533"/>
      <c r="P16" s="1183"/>
      <c r="Q16" s="1148">
        <v>528</v>
      </c>
      <c r="R16" s="1182"/>
      <c r="S16" s="1183"/>
      <c r="T16" s="1182">
        <v>1459</v>
      </c>
      <c r="U16" s="1182"/>
      <c r="V16" s="1182"/>
      <c r="W16" s="1538">
        <f t="shared" si="0"/>
        <v>17</v>
      </c>
      <c r="X16" s="1538"/>
      <c r="Y16" s="1538"/>
      <c r="Z16" s="1538">
        <f t="shared" si="1"/>
        <v>32</v>
      </c>
      <c r="AA16" s="1538"/>
      <c r="AB16" s="1538"/>
      <c r="AC16" s="1535">
        <f t="shared" si="2"/>
        <v>3.2196969696969688</v>
      </c>
      <c r="AD16" s="1535"/>
      <c r="AE16" s="1536"/>
      <c r="AF16" s="1535">
        <f t="shared" si="3"/>
        <v>2.1932830705962942</v>
      </c>
      <c r="AG16" s="1535"/>
      <c r="AH16" s="1535"/>
    </row>
    <row r="17" spans="3:34" ht="15.75" customHeight="1">
      <c r="C17" s="1541" t="s">
        <v>302</v>
      </c>
      <c r="D17" s="1541"/>
      <c r="E17" s="1541"/>
      <c r="F17" s="1541"/>
      <c r="G17" s="1541"/>
      <c r="H17" s="1541"/>
      <c r="I17" s="1541"/>
      <c r="J17" s="1541"/>
      <c r="K17" s="1148">
        <v>192</v>
      </c>
      <c r="L17" s="1182"/>
      <c r="M17" s="1183"/>
      <c r="N17" s="1533">
        <v>455</v>
      </c>
      <c r="O17" s="1533"/>
      <c r="P17" s="1183"/>
      <c r="Q17" s="1148">
        <v>194</v>
      </c>
      <c r="R17" s="1182"/>
      <c r="S17" s="1183"/>
      <c r="T17" s="1182">
        <v>472</v>
      </c>
      <c r="U17" s="1182"/>
      <c r="V17" s="1182"/>
      <c r="W17" s="1538">
        <f t="shared" si="0"/>
        <v>-2</v>
      </c>
      <c r="X17" s="1538"/>
      <c r="Y17" s="1538"/>
      <c r="Z17" s="1538">
        <f t="shared" si="1"/>
        <v>-17</v>
      </c>
      <c r="AA17" s="1538"/>
      <c r="AB17" s="1538"/>
      <c r="AC17" s="1535">
        <f t="shared" si="2"/>
        <v>-1.0309278350515427</v>
      </c>
      <c r="AD17" s="1535"/>
      <c r="AE17" s="1536"/>
      <c r="AF17" s="1535">
        <f t="shared" si="3"/>
        <v>-3.6016949152542423</v>
      </c>
      <c r="AG17" s="1535"/>
      <c r="AH17" s="1535"/>
    </row>
    <row r="18" spans="3:34" ht="15.75" customHeight="1">
      <c r="C18" s="1541" t="s">
        <v>303</v>
      </c>
      <c r="D18" s="1541"/>
      <c r="E18" s="1541"/>
      <c r="F18" s="1541"/>
      <c r="G18" s="1541"/>
      <c r="H18" s="1541"/>
      <c r="I18" s="1541"/>
      <c r="J18" s="1541"/>
      <c r="K18" s="1148">
        <v>221</v>
      </c>
      <c r="L18" s="1182"/>
      <c r="M18" s="1183"/>
      <c r="N18" s="1533">
        <v>561</v>
      </c>
      <c r="O18" s="1533"/>
      <c r="P18" s="1183"/>
      <c r="Q18" s="1148">
        <v>221</v>
      </c>
      <c r="R18" s="1182"/>
      <c r="S18" s="1183"/>
      <c r="T18" s="1182">
        <v>567</v>
      </c>
      <c r="U18" s="1182"/>
      <c r="V18" s="1182"/>
      <c r="W18" s="1538">
        <f t="shared" si="0"/>
        <v>0</v>
      </c>
      <c r="X18" s="1538"/>
      <c r="Y18" s="1538"/>
      <c r="Z18" s="1538">
        <f t="shared" si="1"/>
        <v>-6</v>
      </c>
      <c r="AA18" s="1538"/>
      <c r="AB18" s="1538"/>
      <c r="AC18" s="1535">
        <f t="shared" si="2"/>
        <v>0</v>
      </c>
      <c r="AD18" s="1535"/>
      <c r="AE18" s="1536"/>
      <c r="AF18" s="1535">
        <f t="shared" si="3"/>
        <v>-1.0582010582010639</v>
      </c>
      <c r="AG18" s="1535"/>
      <c r="AH18" s="1535"/>
    </row>
    <row r="19" spans="3:34" ht="15.75" customHeight="1">
      <c r="C19" s="1541" t="s">
        <v>304</v>
      </c>
      <c r="D19" s="1541"/>
      <c r="E19" s="1541"/>
      <c r="F19" s="1541"/>
      <c r="G19" s="1541"/>
      <c r="H19" s="1541"/>
      <c r="I19" s="1541"/>
      <c r="J19" s="1541"/>
      <c r="K19" s="1148">
        <v>686</v>
      </c>
      <c r="L19" s="1182"/>
      <c r="M19" s="1183"/>
      <c r="N19" s="1533">
        <v>1762</v>
      </c>
      <c r="O19" s="1533"/>
      <c r="P19" s="1183"/>
      <c r="Q19" s="1148">
        <v>686</v>
      </c>
      <c r="R19" s="1182"/>
      <c r="S19" s="1183"/>
      <c r="T19" s="1182">
        <v>1788</v>
      </c>
      <c r="U19" s="1182"/>
      <c r="V19" s="1182"/>
      <c r="W19" s="1538">
        <f t="shared" si="0"/>
        <v>0</v>
      </c>
      <c r="X19" s="1538"/>
      <c r="Y19" s="1538"/>
      <c r="Z19" s="1538">
        <f t="shared" si="1"/>
        <v>-26</v>
      </c>
      <c r="AA19" s="1538"/>
      <c r="AB19" s="1538"/>
      <c r="AC19" s="1535">
        <f t="shared" si="2"/>
        <v>0</v>
      </c>
      <c r="AD19" s="1535"/>
      <c r="AE19" s="1536"/>
      <c r="AF19" s="1535">
        <f t="shared" si="3"/>
        <v>-1.4541387024608525</v>
      </c>
      <c r="AG19" s="1535"/>
      <c r="AH19" s="1535"/>
    </row>
    <row r="20" spans="3:34" ht="15.75" customHeight="1">
      <c r="C20" s="1541" t="s">
        <v>305</v>
      </c>
      <c r="D20" s="1541"/>
      <c r="E20" s="1541"/>
      <c r="F20" s="1541"/>
      <c r="G20" s="1541"/>
      <c r="H20" s="1541"/>
      <c r="I20" s="1541"/>
      <c r="J20" s="1541"/>
      <c r="K20" s="1148">
        <v>1373</v>
      </c>
      <c r="L20" s="1182"/>
      <c r="M20" s="1183"/>
      <c r="N20" s="1533">
        <v>3032</v>
      </c>
      <c r="O20" s="1533"/>
      <c r="P20" s="1183"/>
      <c r="Q20" s="1148">
        <v>1363</v>
      </c>
      <c r="R20" s="1182"/>
      <c r="S20" s="1183"/>
      <c r="T20" s="1182">
        <v>3058</v>
      </c>
      <c r="U20" s="1182"/>
      <c r="V20" s="1182"/>
      <c r="W20" s="1538">
        <f t="shared" si="0"/>
        <v>10</v>
      </c>
      <c r="X20" s="1538"/>
      <c r="Y20" s="1538"/>
      <c r="Z20" s="1538">
        <f t="shared" si="1"/>
        <v>-26</v>
      </c>
      <c r="AA20" s="1538"/>
      <c r="AB20" s="1538"/>
      <c r="AC20" s="1535">
        <f t="shared" si="2"/>
        <v>0.73367571533383114</v>
      </c>
      <c r="AD20" s="1535"/>
      <c r="AE20" s="1536"/>
      <c r="AF20" s="1535">
        <f t="shared" si="3"/>
        <v>-0.85022890778286353</v>
      </c>
      <c r="AG20" s="1535"/>
      <c r="AH20" s="1535"/>
    </row>
    <row r="21" spans="3:34" ht="15.75" customHeight="1">
      <c r="C21" s="1541" t="s">
        <v>306</v>
      </c>
      <c r="D21" s="1541"/>
      <c r="E21" s="1541"/>
      <c r="F21" s="1541"/>
      <c r="G21" s="1541"/>
      <c r="H21" s="1541"/>
      <c r="I21" s="1541"/>
      <c r="J21" s="1541"/>
      <c r="K21" s="1148">
        <v>461</v>
      </c>
      <c r="L21" s="1182"/>
      <c r="M21" s="1183"/>
      <c r="N21" s="1533">
        <v>1099</v>
      </c>
      <c r="O21" s="1533"/>
      <c r="P21" s="1183"/>
      <c r="Q21" s="1534">
        <v>465</v>
      </c>
      <c r="R21" s="1513"/>
      <c r="S21" s="1514"/>
      <c r="T21" s="1182">
        <v>1115</v>
      </c>
      <c r="U21" s="1182"/>
      <c r="V21" s="1182"/>
      <c r="W21" s="1538">
        <f t="shared" si="0"/>
        <v>-4</v>
      </c>
      <c r="X21" s="1538"/>
      <c r="Y21" s="1538"/>
      <c r="Z21" s="1538">
        <f t="shared" si="1"/>
        <v>-16</v>
      </c>
      <c r="AA21" s="1538"/>
      <c r="AB21" s="1538"/>
      <c r="AC21" s="1535">
        <f t="shared" si="2"/>
        <v>-0.8602150537634401</v>
      </c>
      <c r="AD21" s="1535"/>
      <c r="AE21" s="1536"/>
      <c r="AF21" s="1535">
        <f t="shared" si="3"/>
        <v>-1.4349775784753405</v>
      </c>
      <c r="AG21" s="1535"/>
      <c r="AH21" s="1535"/>
    </row>
    <row r="22" spans="3:34" ht="15.75" customHeight="1">
      <c r="C22" s="1541" t="s">
        <v>307</v>
      </c>
      <c r="D22" s="1541"/>
      <c r="E22" s="1541"/>
      <c r="F22" s="1541"/>
      <c r="G22" s="1541"/>
      <c r="H22" s="1541"/>
      <c r="I22" s="1541"/>
      <c r="J22" s="1541"/>
      <c r="K22" s="1148">
        <v>463</v>
      </c>
      <c r="L22" s="1182"/>
      <c r="M22" s="1183"/>
      <c r="N22" s="1533">
        <v>1356</v>
      </c>
      <c r="O22" s="1533"/>
      <c r="P22" s="1183"/>
      <c r="Q22" s="1534">
        <v>417</v>
      </c>
      <c r="R22" s="1513"/>
      <c r="S22" s="1514"/>
      <c r="T22" s="1182">
        <v>1197</v>
      </c>
      <c r="U22" s="1182"/>
      <c r="V22" s="1182"/>
      <c r="W22" s="1538">
        <f t="shared" si="0"/>
        <v>46</v>
      </c>
      <c r="X22" s="1538"/>
      <c r="Y22" s="1538"/>
      <c r="Z22" s="1538">
        <f t="shared" si="1"/>
        <v>159</v>
      </c>
      <c r="AA22" s="1538"/>
      <c r="AB22" s="1538"/>
      <c r="AC22" s="1535">
        <f t="shared" si="2"/>
        <v>11.031175059952034</v>
      </c>
      <c r="AD22" s="1535"/>
      <c r="AE22" s="1536"/>
      <c r="AF22" s="1535">
        <f t="shared" si="3"/>
        <v>13.283208020050125</v>
      </c>
      <c r="AG22" s="1535"/>
      <c r="AH22" s="1535"/>
    </row>
    <row r="23" spans="3:34" ht="15.75" customHeight="1" thickBot="1">
      <c r="C23" s="1394"/>
      <c r="D23" s="1394"/>
      <c r="E23" s="1394"/>
      <c r="F23" s="1394"/>
      <c r="G23" s="1394"/>
      <c r="H23" s="1394"/>
      <c r="I23" s="1394"/>
      <c r="J23" s="1394"/>
      <c r="K23" s="1498"/>
      <c r="L23" s="1394"/>
      <c r="M23" s="1500"/>
      <c r="N23" s="1394"/>
      <c r="O23" s="1394"/>
      <c r="P23" s="1500"/>
      <c r="Q23" s="1540"/>
      <c r="R23" s="1139"/>
      <c r="S23" s="1143"/>
      <c r="T23" s="1139"/>
      <c r="U23" s="1139"/>
      <c r="V23" s="1139"/>
      <c r="W23" s="1537"/>
      <c r="X23" s="1537"/>
      <c r="Y23" s="1537"/>
      <c r="Z23" s="1537"/>
      <c r="AA23" s="1537"/>
      <c r="AB23" s="1537"/>
      <c r="AC23" s="1139"/>
      <c r="AD23" s="1139"/>
      <c r="AE23" s="1143"/>
      <c r="AF23" s="1139"/>
      <c r="AG23" s="1139"/>
      <c r="AH23" s="1139"/>
    </row>
    <row r="24" spans="3:34" ht="15.75" customHeight="1" thickTop="1">
      <c r="AB24" s="369"/>
      <c r="AH24" s="369" t="s">
        <v>980</v>
      </c>
    </row>
    <row r="25" spans="3:34" ht="15.75" customHeight="1">
      <c r="AB25" s="369"/>
    </row>
    <row r="26" spans="3:34" ht="15.75" customHeight="1" thickBot="1"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440"/>
      <c r="X26" s="440"/>
      <c r="Y26" s="440"/>
      <c r="Z26" s="440"/>
      <c r="AA26" s="440"/>
      <c r="AF26" s="365" t="s">
        <v>308</v>
      </c>
    </row>
    <row r="27" spans="3:34" ht="15.75" customHeight="1" thickTop="1">
      <c r="C27" s="1066" t="s">
        <v>896</v>
      </c>
      <c r="D27" s="1066"/>
      <c r="E27" s="1066"/>
      <c r="F27" s="1161"/>
      <c r="G27" s="1171" t="s">
        <v>776</v>
      </c>
      <c r="H27" s="1172"/>
      <c r="I27" s="1172"/>
      <c r="J27" s="1172"/>
      <c r="K27" s="1172"/>
      <c r="L27" s="1172"/>
      <c r="M27" s="1515" t="s">
        <v>1018</v>
      </c>
      <c r="N27" s="1516"/>
      <c r="O27" s="1516"/>
      <c r="P27" s="1517"/>
      <c r="Q27" s="1066" t="s">
        <v>26</v>
      </c>
      <c r="R27" s="1066"/>
      <c r="S27" s="1066"/>
      <c r="T27" s="1066"/>
      <c r="U27" s="1066"/>
      <c r="V27" s="1066"/>
      <c r="W27" s="1515" t="s">
        <v>1019</v>
      </c>
      <c r="X27" s="1516"/>
      <c r="Y27" s="1516"/>
      <c r="Z27" s="1517"/>
      <c r="AA27" s="1172" t="s">
        <v>40</v>
      </c>
      <c r="AB27" s="1172"/>
      <c r="AC27" s="1172"/>
      <c r="AD27" s="1172"/>
      <c r="AE27" s="1172"/>
      <c r="AF27" s="1172"/>
    </row>
    <row r="28" spans="3:34" ht="15.75" customHeight="1">
      <c r="C28" s="1078"/>
      <c r="D28" s="1078"/>
      <c r="E28" s="1078"/>
      <c r="F28" s="1162"/>
      <c r="G28" s="1523" t="s">
        <v>33</v>
      </c>
      <c r="H28" s="1524"/>
      <c r="I28" s="1389"/>
      <c r="J28" s="1180" t="s">
        <v>31</v>
      </c>
      <c r="K28" s="1524"/>
      <c r="L28" s="1524"/>
      <c r="M28" s="1239" t="s">
        <v>1014</v>
      </c>
      <c r="N28" s="1240"/>
      <c r="O28" s="1321" t="s">
        <v>1015</v>
      </c>
      <c r="P28" s="1506"/>
      <c r="Q28" s="1524" t="s">
        <v>33</v>
      </c>
      <c r="R28" s="1524"/>
      <c r="S28" s="1524"/>
      <c r="T28" s="1180" t="s">
        <v>31</v>
      </c>
      <c r="U28" s="1524"/>
      <c r="V28" s="1524"/>
      <c r="W28" s="1239" t="s">
        <v>1014</v>
      </c>
      <c r="X28" s="1240"/>
      <c r="Y28" s="1321" t="s">
        <v>1015</v>
      </c>
      <c r="Z28" s="1506"/>
      <c r="AA28" s="1524" t="s">
        <v>33</v>
      </c>
      <c r="AB28" s="1524"/>
      <c r="AC28" s="1524"/>
      <c r="AD28" s="1180" t="s">
        <v>31</v>
      </c>
      <c r="AE28" s="1524"/>
      <c r="AF28" s="1524"/>
    </row>
    <row r="29" spans="3:34" s="347" customFormat="1" ht="15.75" customHeight="1">
      <c r="C29" s="361"/>
      <c r="D29" s="361"/>
      <c r="E29" s="361"/>
      <c r="F29" s="361"/>
      <c r="G29" s="1237" t="s">
        <v>38</v>
      </c>
      <c r="H29" s="1103"/>
      <c r="I29" s="1142"/>
      <c r="J29" s="1102" t="s">
        <v>39</v>
      </c>
      <c r="K29" s="1103"/>
      <c r="L29" s="1103"/>
      <c r="M29" s="1518" t="s">
        <v>1016</v>
      </c>
      <c r="N29" s="1138"/>
      <c r="O29" s="1507" t="s">
        <v>1017</v>
      </c>
      <c r="P29" s="1508"/>
      <c r="Q29" s="1138" t="s">
        <v>38</v>
      </c>
      <c r="R29" s="1138"/>
      <c r="S29" s="1138"/>
      <c r="T29" s="1507" t="s">
        <v>39</v>
      </c>
      <c r="U29" s="1138"/>
      <c r="V29" s="1138"/>
      <c r="W29" s="1518" t="s">
        <v>1016</v>
      </c>
      <c r="X29" s="1138"/>
      <c r="Y29" s="1507" t="s">
        <v>1017</v>
      </c>
      <c r="Z29" s="1508"/>
      <c r="AA29" s="1103" t="s">
        <v>38</v>
      </c>
      <c r="AB29" s="1103"/>
      <c r="AC29" s="1142"/>
      <c r="AD29" s="1507" t="s">
        <v>39</v>
      </c>
      <c r="AE29" s="1138"/>
      <c r="AF29" s="1138"/>
    </row>
    <row r="30" spans="3:34" ht="15.75" customHeight="1">
      <c r="C30" s="1532" t="s">
        <v>34</v>
      </c>
      <c r="D30" s="1532"/>
      <c r="E30" s="1532"/>
      <c r="F30" s="1532"/>
      <c r="G30" s="1158">
        <f>SUM(G32:I45)</f>
        <v>6936</v>
      </c>
      <c r="H30" s="1147"/>
      <c r="I30" s="1159"/>
      <c r="J30" s="1146">
        <f>SUM(J32:L45)</f>
        <v>18329</v>
      </c>
      <c r="K30" s="1147"/>
      <c r="L30" s="1147"/>
      <c r="M30" s="1519">
        <f>+G30-Q30</f>
        <v>767</v>
      </c>
      <c r="N30" s="1520"/>
      <c r="O30" s="1509">
        <f>+J30-T30</f>
        <v>1316</v>
      </c>
      <c r="P30" s="1510"/>
      <c r="Q30" s="1525">
        <f>SUM(Q32:S45)</f>
        <v>6169</v>
      </c>
      <c r="R30" s="1520"/>
      <c r="S30" s="1520"/>
      <c r="T30" s="1146">
        <f>SUM(T32:V45)</f>
        <v>17013</v>
      </c>
      <c r="U30" s="1147"/>
      <c r="V30" s="1147"/>
      <c r="W30" s="1519">
        <f>+Q30-AA30</f>
        <v>420</v>
      </c>
      <c r="X30" s="1520"/>
      <c r="Y30" s="1509">
        <f>+T30-AD30</f>
        <v>644</v>
      </c>
      <c r="Z30" s="1510"/>
      <c r="AA30" s="1525">
        <f>SUM(AA32:AC45)</f>
        <v>5749</v>
      </c>
      <c r="AB30" s="1520"/>
      <c r="AC30" s="1526"/>
      <c r="AD30" s="1146">
        <f>SUM(AD32:AF45)</f>
        <v>16369</v>
      </c>
      <c r="AE30" s="1147"/>
      <c r="AF30" s="1147"/>
    </row>
    <row r="31" spans="3:34" ht="15.75" customHeight="1">
      <c r="C31" s="994"/>
      <c r="D31" s="994"/>
      <c r="E31" s="994"/>
      <c r="F31" s="994"/>
      <c r="G31" s="1527"/>
      <c r="H31" s="1528"/>
      <c r="I31" s="1529"/>
      <c r="J31" s="1530"/>
      <c r="K31" s="1531"/>
      <c r="L31" s="1531"/>
      <c r="M31" s="1521"/>
      <c r="N31" s="1039"/>
      <c r="O31" s="1511"/>
      <c r="P31" s="1381"/>
      <c r="Q31" s="1039"/>
      <c r="R31" s="1039"/>
      <c r="S31" s="1039"/>
      <c r="T31" s="1148"/>
      <c r="U31" s="1182"/>
      <c r="V31" s="1182"/>
      <c r="W31" s="1521"/>
      <c r="X31" s="1039"/>
      <c r="Y31" s="1511"/>
      <c r="Z31" s="1381"/>
      <c r="AA31" s="1039"/>
      <c r="AB31" s="1039"/>
      <c r="AC31" s="1522"/>
      <c r="AD31" s="1148"/>
      <c r="AE31" s="1182"/>
      <c r="AF31" s="1182"/>
    </row>
    <row r="32" spans="3:34" ht="15.75" customHeight="1">
      <c r="C32" s="1401" t="s">
        <v>294</v>
      </c>
      <c r="D32" s="1401"/>
      <c r="E32" s="1401"/>
      <c r="F32" s="1401"/>
      <c r="G32" s="1212">
        <v>53</v>
      </c>
      <c r="H32" s="1182"/>
      <c r="I32" s="1183"/>
      <c r="J32" s="1148">
        <v>129</v>
      </c>
      <c r="K32" s="1182"/>
      <c r="L32" s="1182"/>
      <c r="M32" s="1502">
        <f>+G32-Q32</f>
        <v>3</v>
      </c>
      <c r="N32" s="1503"/>
      <c r="O32" s="1504">
        <f>+J32-T32</f>
        <v>6</v>
      </c>
      <c r="P32" s="1505"/>
      <c r="Q32" s="1182">
        <v>50</v>
      </c>
      <c r="R32" s="1182"/>
      <c r="S32" s="1182"/>
      <c r="T32" s="1148">
        <v>123</v>
      </c>
      <c r="U32" s="1182"/>
      <c r="V32" s="1182"/>
      <c r="W32" s="1502">
        <f t="shared" ref="W32:W44" si="4">+Q32-AA32</f>
        <v>0</v>
      </c>
      <c r="X32" s="1503"/>
      <c r="Y32" s="1504">
        <f t="shared" ref="Y32:Y44" si="5">+T32-AD32</f>
        <v>-21</v>
      </c>
      <c r="Z32" s="1505"/>
      <c r="AA32" s="1182">
        <v>50</v>
      </c>
      <c r="AB32" s="1182"/>
      <c r="AC32" s="1183"/>
      <c r="AD32" s="1148">
        <v>144</v>
      </c>
      <c r="AE32" s="1182"/>
      <c r="AF32" s="1182"/>
    </row>
    <row r="33" spans="3:32" ht="15.75" customHeight="1">
      <c r="C33" s="1401" t="s">
        <v>295</v>
      </c>
      <c r="D33" s="1401"/>
      <c r="E33" s="1401"/>
      <c r="F33" s="1401"/>
      <c r="G33" s="1212">
        <v>267</v>
      </c>
      <c r="H33" s="1182"/>
      <c r="I33" s="1183"/>
      <c r="J33" s="1148">
        <v>1124</v>
      </c>
      <c r="K33" s="1182"/>
      <c r="L33" s="1182"/>
      <c r="M33" s="1502">
        <f t="shared" ref="M33:M45" si="6">+G33-Q33</f>
        <v>-1</v>
      </c>
      <c r="N33" s="1503"/>
      <c r="O33" s="1504">
        <f t="shared" ref="O33:O45" si="7">+J33-T33</f>
        <v>-35</v>
      </c>
      <c r="P33" s="1505"/>
      <c r="Q33" s="1182">
        <v>268</v>
      </c>
      <c r="R33" s="1182"/>
      <c r="S33" s="1182"/>
      <c r="T33" s="1148">
        <v>1159</v>
      </c>
      <c r="U33" s="1182"/>
      <c r="V33" s="1182"/>
      <c r="W33" s="1502">
        <f t="shared" si="4"/>
        <v>-11</v>
      </c>
      <c r="X33" s="1503"/>
      <c r="Y33" s="1504">
        <f t="shared" si="5"/>
        <v>-48</v>
      </c>
      <c r="Z33" s="1505"/>
      <c r="AA33" s="1182">
        <v>279</v>
      </c>
      <c r="AB33" s="1182"/>
      <c r="AC33" s="1183"/>
      <c r="AD33" s="1148">
        <v>1207</v>
      </c>
      <c r="AE33" s="1182"/>
      <c r="AF33" s="1182"/>
    </row>
    <row r="34" spans="3:32" ht="15.75" customHeight="1">
      <c r="C34" s="1401" t="s">
        <v>296</v>
      </c>
      <c r="D34" s="1401"/>
      <c r="E34" s="1401"/>
      <c r="F34" s="1401"/>
      <c r="G34" s="1212">
        <v>882</v>
      </c>
      <c r="H34" s="1182"/>
      <c r="I34" s="1183"/>
      <c r="J34" s="1148">
        <v>2417</v>
      </c>
      <c r="K34" s="1182"/>
      <c r="L34" s="1182"/>
      <c r="M34" s="1502">
        <f t="shared" si="6"/>
        <v>57</v>
      </c>
      <c r="N34" s="1503"/>
      <c r="O34" s="1504">
        <f t="shared" si="7"/>
        <v>15</v>
      </c>
      <c r="P34" s="1505"/>
      <c r="Q34" s="1182">
        <v>825</v>
      </c>
      <c r="R34" s="1182"/>
      <c r="S34" s="1182"/>
      <c r="T34" s="1148">
        <v>2402</v>
      </c>
      <c r="U34" s="1182"/>
      <c r="V34" s="1182"/>
      <c r="W34" s="1502">
        <f t="shared" si="4"/>
        <v>65</v>
      </c>
      <c r="X34" s="1503"/>
      <c r="Y34" s="1504">
        <f t="shared" si="5"/>
        <v>129</v>
      </c>
      <c r="Z34" s="1505"/>
      <c r="AA34" s="1182">
        <v>760</v>
      </c>
      <c r="AB34" s="1182"/>
      <c r="AC34" s="1183"/>
      <c r="AD34" s="1148">
        <v>2273</v>
      </c>
      <c r="AE34" s="1182"/>
      <c r="AF34" s="1182"/>
    </row>
    <row r="35" spans="3:32" ht="15.75" customHeight="1">
      <c r="C35" s="1401" t="s">
        <v>297</v>
      </c>
      <c r="D35" s="1401"/>
      <c r="E35" s="1401"/>
      <c r="F35" s="1401"/>
      <c r="G35" s="1212">
        <v>493</v>
      </c>
      <c r="H35" s="1182"/>
      <c r="I35" s="1183"/>
      <c r="J35" s="1148">
        <v>1261</v>
      </c>
      <c r="K35" s="1182"/>
      <c r="L35" s="1182"/>
      <c r="M35" s="1502">
        <f t="shared" si="6"/>
        <v>86</v>
      </c>
      <c r="N35" s="1503"/>
      <c r="O35" s="1504">
        <f t="shared" si="7"/>
        <v>123</v>
      </c>
      <c r="P35" s="1505"/>
      <c r="Q35" s="1182">
        <v>407</v>
      </c>
      <c r="R35" s="1182"/>
      <c r="S35" s="1182"/>
      <c r="T35" s="1148">
        <v>1138</v>
      </c>
      <c r="U35" s="1182"/>
      <c r="V35" s="1182"/>
      <c r="W35" s="1502">
        <f t="shared" si="4"/>
        <v>-8</v>
      </c>
      <c r="X35" s="1503"/>
      <c r="Y35" s="1504">
        <f t="shared" si="5"/>
        <v>-72</v>
      </c>
      <c r="Z35" s="1505"/>
      <c r="AA35" s="1182">
        <v>415</v>
      </c>
      <c r="AB35" s="1182"/>
      <c r="AC35" s="1183"/>
      <c r="AD35" s="1148">
        <v>1210</v>
      </c>
      <c r="AE35" s="1182"/>
      <c r="AF35" s="1182"/>
    </row>
    <row r="36" spans="3:32" ht="15.75" customHeight="1">
      <c r="C36" s="1401" t="s">
        <v>298</v>
      </c>
      <c r="D36" s="1401"/>
      <c r="E36" s="1401"/>
      <c r="F36" s="1401"/>
      <c r="G36" s="1212">
        <v>659</v>
      </c>
      <c r="H36" s="1182"/>
      <c r="I36" s="1183"/>
      <c r="J36" s="1148">
        <v>1726</v>
      </c>
      <c r="K36" s="1182"/>
      <c r="L36" s="1182"/>
      <c r="M36" s="1502">
        <f t="shared" si="6"/>
        <v>80</v>
      </c>
      <c r="N36" s="1503"/>
      <c r="O36" s="1504">
        <f t="shared" si="7"/>
        <v>81</v>
      </c>
      <c r="P36" s="1505"/>
      <c r="Q36" s="1182">
        <v>579</v>
      </c>
      <c r="R36" s="1182"/>
      <c r="S36" s="1182"/>
      <c r="T36" s="1148">
        <v>1645</v>
      </c>
      <c r="U36" s="1182"/>
      <c r="V36" s="1182"/>
      <c r="W36" s="1502">
        <f t="shared" si="4"/>
        <v>21</v>
      </c>
      <c r="X36" s="1503"/>
      <c r="Y36" s="1504">
        <f t="shared" si="5"/>
        <v>14</v>
      </c>
      <c r="Z36" s="1505"/>
      <c r="AA36" s="1182">
        <v>558</v>
      </c>
      <c r="AB36" s="1182"/>
      <c r="AC36" s="1183"/>
      <c r="AD36" s="1148">
        <v>1631</v>
      </c>
      <c r="AE36" s="1182"/>
      <c r="AF36" s="1182"/>
    </row>
    <row r="37" spans="3:32" ht="15.75" customHeight="1">
      <c r="C37" s="1401" t="s">
        <v>299</v>
      </c>
      <c r="D37" s="1401"/>
      <c r="E37" s="1401"/>
      <c r="F37" s="1401"/>
      <c r="G37" s="1212">
        <v>308</v>
      </c>
      <c r="H37" s="1182"/>
      <c r="I37" s="1183"/>
      <c r="J37" s="1148">
        <v>944</v>
      </c>
      <c r="K37" s="1182"/>
      <c r="L37" s="1182"/>
      <c r="M37" s="1502">
        <f t="shared" si="6"/>
        <v>20</v>
      </c>
      <c r="N37" s="1503"/>
      <c r="O37" s="1504">
        <f t="shared" si="7"/>
        <v>36</v>
      </c>
      <c r="P37" s="1505"/>
      <c r="Q37" s="1182">
        <v>288</v>
      </c>
      <c r="R37" s="1182"/>
      <c r="S37" s="1182"/>
      <c r="T37" s="1148">
        <v>908</v>
      </c>
      <c r="U37" s="1182"/>
      <c r="V37" s="1182"/>
      <c r="W37" s="1502">
        <f t="shared" si="4"/>
        <v>1</v>
      </c>
      <c r="X37" s="1503"/>
      <c r="Y37" s="1504">
        <f t="shared" si="5"/>
        <v>2</v>
      </c>
      <c r="Z37" s="1505"/>
      <c r="AA37" s="1182">
        <v>287</v>
      </c>
      <c r="AB37" s="1182"/>
      <c r="AC37" s="1183"/>
      <c r="AD37" s="1148">
        <v>906</v>
      </c>
      <c r="AE37" s="1182"/>
      <c r="AF37" s="1182"/>
    </row>
    <row r="38" spans="3:32" ht="15.75" customHeight="1">
      <c r="C38" s="1401" t="s">
        <v>300</v>
      </c>
      <c r="D38" s="1401"/>
      <c r="E38" s="1401"/>
      <c r="F38" s="1401"/>
      <c r="G38" s="1212">
        <v>400</v>
      </c>
      <c r="H38" s="1182"/>
      <c r="I38" s="1183"/>
      <c r="J38" s="1148">
        <v>1072</v>
      </c>
      <c r="K38" s="1182"/>
      <c r="L38" s="1182"/>
      <c r="M38" s="1502">
        <f t="shared" si="6"/>
        <v>34</v>
      </c>
      <c r="N38" s="1503"/>
      <c r="O38" s="1504">
        <f t="shared" si="7"/>
        <v>8</v>
      </c>
      <c r="P38" s="1505"/>
      <c r="Q38" s="1182">
        <v>366</v>
      </c>
      <c r="R38" s="1182"/>
      <c r="S38" s="1182"/>
      <c r="T38" s="1148">
        <v>1064</v>
      </c>
      <c r="U38" s="1182"/>
      <c r="V38" s="1182"/>
      <c r="W38" s="1502">
        <f t="shared" si="4"/>
        <v>-39</v>
      </c>
      <c r="X38" s="1503"/>
      <c r="Y38" s="1504">
        <f t="shared" si="5"/>
        <v>-144</v>
      </c>
      <c r="Z38" s="1505"/>
      <c r="AA38" s="1182">
        <v>405</v>
      </c>
      <c r="AB38" s="1182"/>
      <c r="AC38" s="1183"/>
      <c r="AD38" s="1148">
        <v>1208</v>
      </c>
      <c r="AE38" s="1182"/>
      <c r="AF38" s="1182"/>
    </row>
    <row r="39" spans="3:32" ht="15.75" customHeight="1">
      <c r="C39" s="1401" t="s">
        <v>301</v>
      </c>
      <c r="D39" s="1401"/>
      <c r="E39" s="1401"/>
      <c r="F39" s="1401"/>
      <c r="G39" s="1212">
        <v>528</v>
      </c>
      <c r="H39" s="1182"/>
      <c r="I39" s="1183"/>
      <c r="J39" s="1148">
        <v>1459</v>
      </c>
      <c r="K39" s="1182"/>
      <c r="L39" s="1182"/>
      <c r="M39" s="1502">
        <f t="shared" si="6"/>
        <v>24</v>
      </c>
      <c r="N39" s="1503"/>
      <c r="O39" s="1504">
        <f t="shared" si="7"/>
        <v>24</v>
      </c>
      <c r="P39" s="1505"/>
      <c r="Q39" s="1182">
        <v>504</v>
      </c>
      <c r="R39" s="1182"/>
      <c r="S39" s="1182"/>
      <c r="T39" s="1148">
        <v>1435</v>
      </c>
      <c r="U39" s="1182"/>
      <c r="V39" s="1182"/>
      <c r="W39" s="1502">
        <f t="shared" si="4"/>
        <v>17</v>
      </c>
      <c r="X39" s="1503"/>
      <c r="Y39" s="1504">
        <f t="shared" si="5"/>
        <v>41</v>
      </c>
      <c r="Z39" s="1505"/>
      <c r="AA39" s="1182">
        <v>487</v>
      </c>
      <c r="AB39" s="1182"/>
      <c r="AC39" s="1183"/>
      <c r="AD39" s="1148">
        <v>1394</v>
      </c>
      <c r="AE39" s="1182"/>
      <c r="AF39" s="1182"/>
    </row>
    <row r="40" spans="3:32" ht="15.75" customHeight="1">
      <c r="C40" s="1401" t="s">
        <v>302</v>
      </c>
      <c r="D40" s="1401"/>
      <c r="E40" s="1401"/>
      <c r="F40" s="1401"/>
      <c r="G40" s="1212">
        <v>194</v>
      </c>
      <c r="H40" s="1182"/>
      <c r="I40" s="1183"/>
      <c r="J40" s="1148">
        <v>472</v>
      </c>
      <c r="K40" s="1182"/>
      <c r="L40" s="1182"/>
      <c r="M40" s="1502">
        <f t="shared" si="6"/>
        <v>0</v>
      </c>
      <c r="N40" s="1503"/>
      <c r="O40" s="1504">
        <f t="shared" si="7"/>
        <v>-51</v>
      </c>
      <c r="P40" s="1505"/>
      <c r="Q40" s="1182">
        <v>194</v>
      </c>
      <c r="R40" s="1182"/>
      <c r="S40" s="1182"/>
      <c r="T40" s="1148">
        <v>523</v>
      </c>
      <c r="U40" s="1182"/>
      <c r="V40" s="1182"/>
      <c r="W40" s="1502">
        <f t="shared" si="4"/>
        <v>21</v>
      </c>
      <c r="X40" s="1503"/>
      <c r="Y40" s="1504">
        <f t="shared" si="5"/>
        <v>68</v>
      </c>
      <c r="Z40" s="1505"/>
      <c r="AA40" s="1182">
        <v>173</v>
      </c>
      <c r="AB40" s="1182"/>
      <c r="AC40" s="1183"/>
      <c r="AD40" s="1148">
        <v>455</v>
      </c>
      <c r="AE40" s="1182"/>
      <c r="AF40" s="1182"/>
    </row>
    <row r="41" spans="3:32" ht="15.75" customHeight="1">
      <c r="C41" s="1401" t="s">
        <v>303</v>
      </c>
      <c r="D41" s="1401"/>
      <c r="E41" s="1401"/>
      <c r="F41" s="1401"/>
      <c r="G41" s="1212">
        <v>221</v>
      </c>
      <c r="H41" s="1182"/>
      <c r="I41" s="1183"/>
      <c r="J41" s="1148">
        <v>567</v>
      </c>
      <c r="K41" s="1182"/>
      <c r="L41" s="1182"/>
      <c r="M41" s="1502">
        <f t="shared" si="6"/>
        <v>27</v>
      </c>
      <c r="N41" s="1503"/>
      <c r="O41" s="1504">
        <f t="shared" si="7"/>
        <v>49</v>
      </c>
      <c r="P41" s="1505"/>
      <c r="Q41" s="1182">
        <v>194</v>
      </c>
      <c r="R41" s="1182"/>
      <c r="S41" s="1182"/>
      <c r="T41" s="1148">
        <v>518</v>
      </c>
      <c r="U41" s="1182"/>
      <c r="V41" s="1182"/>
      <c r="W41" s="1502">
        <f t="shared" si="4"/>
        <v>-6</v>
      </c>
      <c r="X41" s="1503"/>
      <c r="Y41" s="1504">
        <f t="shared" si="5"/>
        <v>-72</v>
      </c>
      <c r="Z41" s="1505"/>
      <c r="AA41" s="1182">
        <v>200</v>
      </c>
      <c r="AB41" s="1182"/>
      <c r="AC41" s="1183"/>
      <c r="AD41" s="1148">
        <v>590</v>
      </c>
      <c r="AE41" s="1182"/>
      <c r="AF41" s="1182"/>
    </row>
    <row r="42" spans="3:32" ht="15.75" customHeight="1">
      <c r="C42" s="1401" t="s">
        <v>304</v>
      </c>
      <c r="D42" s="1401"/>
      <c r="E42" s="1401"/>
      <c r="F42" s="1401"/>
      <c r="G42" s="1212">
        <v>686</v>
      </c>
      <c r="H42" s="1182"/>
      <c r="I42" s="1183"/>
      <c r="J42" s="1148">
        <v>1788</v>
      </c>
      <c r="K42" s="1182"/>
      <c r="L42" s="1182"/>
      <c r="M42" s="1502">
        <f t="shared" si="6"/>
        <v>70</v>
      </c>
      <c r="N42" s="1503"/>
      <c r="O42" s="1504">
        <f t="shared" si="7"/>
        <v>82</v>
      </c>
      <c r="P42" s="1505"/>
      <c r="Q42" s="1182">
        <v>616</v>
      </c>
      <c r="R42" s="1182"/>
      <c r="S42" s="1182"/>
      <c r="T42" s="1148">
        <v>1706</v>
      </c>
      <c r="U42" s="1182"/>
      <c r="V42" s="1182"/>
      <c r="W42" s="1502">
        <f t="shared" si="4"/>
        <v>-11</v>
      </c>
      <c r="X42" s="1503"/>
      <c r="Y42" s="1504">
        <f t="shared" si="5"/>
        <v>-29</v>
      </c>
      <c r="Z42" s="1505"/>
      <c r="AA42" s="1182">
        <v>627</v>
      </c>
      <c r="AB42" s="1182"/>
      <c r="AC42" s="1183"/>
      <c r="AD42" s="1148">
        <v>1735</v>
      </c>
      <c r="AE42" s="1182"/>
      <c r="AF42" s="1182"/>
    </row>
    <row r="43" spans="3:32" ht="15.75" customHeight="1">
      <c r="C43" s="1401" t="s">
        <v>305</v>
      </c>
      <c r="D43" s="1401"/>
      <c r="E43" s="1401"/>
      <c r="F43" s="1401"/>
      <c r="G43" s="1212">
        <v>1363</v>
      </c>
      <c r="H43" s="1182"/>
      <c r="I43" s="1183"/>
      <c r="J43" s="1148">
        <v>3058</v>
      </c>
      <c r="K43" s="1182"/>
      <c r="L43" s="1182"/>
      <c r="M43" s="1502">
        <f t="shared" si="6"/>
        <v>74</v>
      </c>
      <c r="N43" s="1503"/>
      <c r="O43" s="1504">
        <f t="shared" si="7"/>
        <v>89</v>
      </c>
      <c r="P43" s="1505"/>
      <c r="Q43" s="1182">
        <v>1289</v>
      </c>
      <c r="R43" s="1182"/>
      <c r="S43" s="1182"/>
      <c r="T43" s="1148">
        <v>2969</v>
      </c>
      <c r="U43" s="1182"/>
      <c r="V43" s="1182"/>
      <c r="W43" s="1502">
        <f t="shared" si="4"/>
        <v>125</v>
      </c>
      <c r="X43" s="1503"/>
      <c r="Y43" s="1504">
        <f t="shared" si="5"/>
        <v>132</v>
      </c>
      <c r="Z43" s="1505"/>
      <c r="AA43" s="1182">
        <v>1164</v>
      </c>
      <c r="AB43" s="1182"/>
      <c r="AC43" s="1183"/>
      <c r="AD43" s="1148">
        <v>2837</v>
      </c>
      <c r="AE43" s="1182"/>
      <c r="AF43" s="1182"/>
    </row>
    <row r="44" spans="3:32" ht="15.75" customHeight="1">
      <c r="C44" s="1539" t="s">
        <v>306</v>
      </c>
      <c r="D44" s="1539"/>
      <c r="E44" s="1539"/>
      <c r="F44" s="1539"/>
      <c r="G44" s="1512">
        <v>465</v>
      </c>
      <c r="H44" s="1513"/>
      <c r="I44" s="1514"/>
      <c r="J44" s="1148">
        <v>1115</v>
      </c>
      <c r="K44" s="1182"/>
      <c r="L44" s="1182"/>
      <c r="M44" s="1502">
        <f t="shared" si="6"/>
        <v>-9</v>
      </c>
      <c r="N44" s="1503"/>
      <c r="O44" s="1504">
        <f t="shared" si="7"/>
        <v>-18</v>
      </c>
      <c r="P44" s="1505"/>
      <c r="Q44" s="1513">
        <v>474</v>
      </c>
      <c r="R44" s="1513"/>
      <c r="S44" s="1513"/>
      <c r="T44" s="1148">
        <v>1133</v>
      </c>
      <c r="U44" s="1182"/>
      <c r="V44" s="1182"/>
      <c r="W44" s="1502">
        <f t="shared" si="4"/>
        <v>130</v>
      </c>
      <c r="X44" s="1503"/>
      <c r="Y44" s="1504">
        <f t="shared" si="5"/>
        <v>354</v>
      </c>
      <c r="Z44" s="1505"/>
      <c r="AA44" s="1513">
        <v>344</v>
      </c>
      <c r="AB44" s="1513"/>
      <c r="AC44" s="1514"/>
      <c r="AD44" s="1148">
        <v>779</v>
      </c>
      <c r="AE44" s="1182"/>
      <c r="AF44" s="1182"/>
    </row>
    <row r="45" spans="3:32" ht="15.75" customHeight="1">
      <c r="C45" s="1401" t="s">
        <v>307</v>
      </c>
      <c r="D45" s="1401"/>
      <c r="E45" s="1401"/>
      <c r="F45" s="1401"/>
      <c r="G45" s="1512">
        <v>417</v>
      </c>
      <c r="H45" s="1513"/>
      <c r="I45" s="1514"/>
      <c r="J45" s="1148">
        <v>1197</v>
      </c>
      <c r="K45" s="1182"/>
      <c r="L45" s="1182"/>
      <c r="M45" s="1502">
        <f t="shared" si="6"/>
        <v>302</v>
      </c>
      <c r="N45" s="1503"/>
      <c r="O45" s="1504">
        <f t="shared" si="7"/>
        <v>907</v>
      </c>
      <c r="P45" s="1505"/>
      <c r="Q45" s="1513">
        <v>115</v>
      </c>
      <c r="R45" s="1513"/>
      <c r="S45" s="1513"/>
      <c r="T45" s="1148">
        <v>290</v>
      </c>
      <c r="U45" s="1182"/>
      <c r="V45" s="1182"/>
      <c r="W45" s="1502">
        <v>115</v>
      </c>
      <c r="X45" s="1503"/>
      <c r="Y45" s="1504">
        <v>290</v>
      </c>
      <c r="Z45" s="1505"/>
      <c r="AA45" s="1513" t="s">
        <v>342</v>
      </c>
      <c r="AB45" s="1513"/>
      <c r="AC45" s="1514"/>
      <c r="AD45" s="1148" t="s">
        <v>342</v>
      </c>
      <c r="AE45" s="1182"/>
      <c r="AF45" s="1182"/>
    </row>
    <row r="46" spans="3:32" ht="15.75" customHeight="1" thickBot="1">
      <c r="C46" s="1394"/>
      <c r="D46" s="1394"/>
      <c r="E46" s="1394"/>
      <c r="F46" s="1394"/>
      <c r="G46" s="1496"/>
      <c r="H46" s="1497"/>
      <c r="I46" s="1497"/>
      <c r="J46" s="1497"/>
      <c r="K46" s="1497"/>
      <c r="L46" s="1498"/>
      <c r="M46" s="1499"/>
      <c r="N46" s="1394"/>
      <c r="O46" s="1498"/>
      <c r="P46" s="1411"/>
      <c r="Q46" s="1500"/>
      <c r="R46" s="1497"/>
      <c r="S46" s="1497"/>
      <c r="T46" s="1497"/>
      <c r="U46" s="1497"/>
      <c r="V46" s="1498"/>
      <c r="W46" s="1499"/>
      <c r="X46" s="1394"/>
      <c r="Y46" s="1498"/>
      <c r="Z46" s="1411"/>
      <c r="AA46" s="1394"/>
      <c r="AB46" s="1394"/>
      <c r="AC46" s="1500"/>
      <c r="AD46" s="1501"/>
      <c r="AE46" s="1501"/>
      <c r="AF46" s="1501"/>
    </row>
    <row r="47" spans="3:32" ht="15.75" customHeight="1" thickTop="1">
      <c r="U47" s="372"/>
      <c r="V47" s="372"/>
      <c r="W47" s="371"/>
      <c r="X47" s="371"/>
      <c r="Y47" s="371"/>
      <c r="Z47" s="371"/>
      <c r="AA47" s="371"/>
      <c r="AC47" s="349"/>
      <c r="AF47" s="369" t="s">
        <v>908</v>
      </c>
    </row>
    <row r="48" spans="3:32" ht="15.75" customHeight="1">
      <c r="U48" s="372"/>
      <c r="V48" s="372"/>
      <c r="W48" s="372"/>
      <c r="X48" s="372"/>
      <c r="Y48" s="372"/>
      <c r="Z48" s="372"/>
      <c r="AA48" s="372"/>
      <c r="AB48" s="372"/>
    </row>
    <row r="49" spans="21:28" ht="15.75" customHeight="1">
      <c r="U49" s="372"/>
      <c r="V49" s="372"/>
      <c r="W49" s="372"/>
      <c r="X49" s="372"/>
      <c r="Y49" s="372"/>
      <c r="Z49" s="372"/>
      <c r="AA49" s="372"/>
      <c r="AB49" s="372"/>
    </row>
    <row r="50" spans="21:28" ht="15.75" customHeight="1">
      <c r="U50" s="372"/>
      <c r="V50" s="372"/>
      <c r="W50" s="372"/>
      <c r="X50" s="372"/>
      <c r="Y50" s="372"/>
      <c r="Z50" s="372"/>
      <c r="AA50" s="372"/>
      <c r="AB50" s="372"/>
    </row>
    <row r="51" spans="21:28" ht="15.75" customHeight="1">
      <c r="U51" s="372"/>
      <c r="V51" s="372"/>
      <c r="W51" s="372"/>
      <c r="X51" s="372"/>
      <c r="Y51" s="372"/>
      <c r="Z51" s="372"/>
      <c r="AA51" s="372"/>
      <c r="AB51" s="372"/>
    </row>
  </sheetData>
  <mergeCells count="388">
    <mergeCell ref="W28:X28"/>
    <mergeCell ref="W29:X29"/>
    <mergeCell ref="W30:X30"/>
    <mergeCell ref="Y30:Z30"/>
    <mergeCell ref="Y29:Z29"/>
    <mergeCell ref="Y28:Z28"/>
    <mergeCell ref="Q12:S12"/>
    <mergeCell ref="T12:V12"/>
    <mergeCell ref="Q13:S13"/>
    <mergeCell ref="T13:V13"/>
    <mergeCell ref="Q20:S20"/>
    <mergeCell ref="T20:V20"/>
    <mergeCell ref="Q21:S21"/>
    <mergeCell ref="T21:V21"/>
    <mergeCell ref="Q22:S22"/>
    <mergeCell ref="C2:AB2"/>
    <mergeCell ref="C4:J5"/>
    <mergeCell ref="W4:AB4"/>
    <mergeCell ref="W5:Y5"/>
    <mergeCell ref="Z5:AB5"/>
    <mergeCell ref="W9:Y9"/>
    <mergeCell ref="Z9:AB9"/>
    <mergeCell ref="W11:Y11"/>
    <mergeCell ref="Z11:AB11"/>
    <mergeCell ref="W10:Y10"/>
    <mergeCell ref="Z10:AB10"/>
    <mergeCell ref="C7:J7"/>
    <mergeCell ref="W7:Y7"/>
    <mergeCell ref="Z7:AB7"/>
    <mergeCell ref="C8:J8"/>
    <mergeCell ref="C11:J11"/>
    <mergeCell ref="C10:J10"/>
    <mergeCell ref="Q4:V4"/>
    <mergeCell ref="Q5:S5"/>
    <mergeCell ref="T5:V5"/>
    <mergeCell ref="Q6:S6"/>
    <mergeCell ref="T6:V6"/>
    <mergeCell ref="Q7:S7"/>
    <mergeCell ref="T7:V7"/>
    <mergeCell ref="C19:J19"/>
    <mergeCell ref="C20:J20"/>
    <mergeCell ref="C22:J22"/>
    <mergeCell ref="C21:J21"/>
    <mergeCell ref="W8:Y8"/>
    <mergeCell ref="Z8:AB8"/>
    <mergeCell ref="W6:Y6"/>
    <mergeCell ref="Z6:AB6"/>
    <mergeCell ref="AC12:AE12"/>
    <mergeCell ref="C6:J6"/>
    <mergeCell ref="C9:J9"/>
    <mergeCell ref="W12:Y12"/>
    <mergeCell ref="Z12:AB12"/>
    <mergeCell ref="W13:Y13"/>
    <mergeCell ref="Z13:AB13"/>
    <mergeCell ref="W17:Y17"/>
    <mergeCell ref="Z17:AB17"/>
    <mergeCell ref="AC7:AE7"/>
    <mergeCell ref="AC8:AE8"/>
    <mergeCell ref="AC9:AE9"/>
    <mergeCell ref="AC13:AE13"/>
    <mergeCell ref="AC10:AE10"/>
    <mergeCell ref="AC11:AE11"/>
    <mergeCell ref="AC16:AE16"/>
    <mergeCell ref="AC4:AH4"/>
    <mergeCell ref="AC5:AE5"/>
    <mergeCell ref="AF5:AH5"/>
    <mergeCell ref="AC6:AE6"/>
    <mergeCell ref="AF6:AH6"/>
    <mergeCell ref="C13:J13"/>
    <mergeCell ref="C12:J12"/>
    <mergeCell ref="C14:J14"/>
    <mergeCell ref="C15:J15"/>
    <mergeCell ref="AF12:AH12"/>
    <mergeCell ref="AF7:AH7"/>
    <mergeCell ref="AF8:AH8"/>
    <mergeCell ref="AF9:AH9"/>
    <mergeCell ref="AF13:AH13"/>
    <mergeCell ref="AF10:AH10"/>
    <mergeCell ref="AF11:AH11"/>
    <mergeCell ref="Q8:S8"/>
    <mergeCell ref="T8:V8"/>
    <mergeCell ref="Q9:S9"/>
    <mergeCell ref="T9:V9"/>
    <mergeCell ref="Q10:S10"/>
    <mergeCell ref="T10:V10"/>
    <mergeCell ref="Q11:S11"/>
    <mergeCell ref="T11:V11"/>
    <mergeCell ref="C42:F42"/>
    <mergeCell ref="C43:F43"/>
    <mergeCell ref="C44:F44"/>
    <mergeCell ref="C39:F39"/>
    <mergeCell ref="C40:F40"/>
    <mergeCell ref="C41:F41"/>
    <mergeCell ref="Q14:S14"/>
    <mergeCell ref="T14:V14"/>
    <mergeCell ref="Q15:S15"/>
    <mergeCell ref="T15:V15"/>
    <mergeCell ref="Q16:S16"/>
    <mergeCell ref="T16:V16"/>
    <mergeCell ref="Q17:S17"/>
    <mergeCell ref="T17:V17"/>
    <mergeCell ref="Q18:S18"/>
    <mergeCell ref="T18:V18"/>
    <mergeCell ref="Q19:S19"/>
    <mergeCell ref="T19:V19"/>
    <mergeCell ref="T22:V22"/>
    <mergeCell ref="Q23:S23"/>
    <mergeCell ref="T23:V23"/>
    <mergeCell ref="C18:J18"/>
    <mergeCell ref="C16:J16"/>
    <mergeCell ref="C17:J17"/>
    <mergeCell ref="AC17:AE17"/>
    <mergeCell ref="AF17:AH17"/>
    <mergeCell ref="AC14:AE14"/>
    <mergeCell ref="AF14:AH14"/>
    <mergeCell ref="W15:Y15"/>
    <mergeCell ref="Z15:AB15"/>
    <mergeCell ref="AC15:AE15"/>
    <mergeCell ref="AF15:AH15"/>
    <mergeCell ref="W16:Y16"/>
    <mergeCell ref="Z16:AB16"/>
    <mergeCell ref="W14:Y14"/>
    <mergeCell ref="Z14:AB14"/>
    <mergeCell ref="AF16:AH16"/>
    <mergeCell ref="AC20:AE20"/>
    <mergeCell ref="AF20:AH20"/>
    <mergeCell ref="W21:Y21"/>
    <mergeCell ref="Z21:AB21"/>
    <mergeCell ref="AC21:AE21"/>
    <mergeCell ref="AF21:AH21"/>
    <mergeCell ref="AC18:AE18"/>
    <mergeCell ref="AF18:AH18"/>
    <mergeCell ref="W19:Y19"/>
    <mergeCell ref="Z19:AB19"/>
    <mergeCell ref="AC19:AE19"/>
    <mergeCell ref="AF19:AH19"/>
    <mergeCell ref="W20:Y20"/>
    <mergeCell ref="Z20:AB20"/>
    <mergeCell ref="W18:Y18"/>
    <mergeCell ref="Z18:AB18"/>
    <mergeCell ref="C23:J23"/>
    <mergeCell ref="AC22:AE22"/>
    <mergeCell ref="AF22:AH22"/>
    <mergeCell ref="W23:Y23"/>
    <mergeCell ref="Z23:AB23"/>
    <mergeCell ref="AC23:AE23"/>
    <mergeCell ref="AF23:AH23"/>
    <mergeCell ref="W22:Y22"/>
    <mergeCell ref="Z22:AB22"/>
    <mergeCell ref="K4:P4"/>
    <mergeCell ref="K5:M5"/>
    <mergeCell ref="N5:P5"/>
    <mergeCell ref="K6:M6"/>
    <mergeCell ref="N6:P6"/>
    <mergeCell ref="K7:M7"/>
    <mergeCell ref="N7:P7"/>
    <mergeCell ref="N8:P8"/>
    <mergeCell ref="K8:M8"/>
    <mergeCell ref="K9:M9"/>
    <mergeCell ref="N9:P9"/>
    <mergeCell ref="K10:M10"/>
    <mergeCell ref="N10:P10"/>
    <mergeCell ref="K11:M11"/>
    <mergeCell ref="N11:P11"/>
    <mergeCell ref="K12:M12"/>
    <mergeCell ref="N12:P12"/>
    <mergeCell ref="K13:M13"/>
    <mergeCell ref="N13:P13"/>
    <mergeCell ref="K14:M14"/>
    <mergeCell ref="N14:P14"/>
    <mergeCell ref="K15:M15"/>
    <mergeCell ref="N15:P15"/>
    <mergeCell ref="K16:M16"/>
    <mergeCell ref="N16:P16"/>
    <mergeCell ref="K17:M17"/>
    <mergeCell ref="N17:P17"/>
    <mergeCell ref="K18:M18"/>
    <mergeCell ref="N18:P18"/>
    <mergeCell ref="K19:M19"/>
    <mergeCell ref="N19:P19"/>
    <mergeCell ref="K20:M20"/>
    <mergeCell ref="N20:P20"/>
    <mergeCell ref="K21:M21"/>
    <mergeCell ref="N21:P21"/>
    <mergeCell ref="K22:M22"/>
    <mergeCell ref="N22:P22"/>
    <mergeCell ref="K23:M23"/>
    <mergeCell ref="N23:P23"/>
    <mergeCell ref="C30:F30"/>
    <mergeCell ref="C32:F32"/>
    <mergeCell ref="C33:F33"/>
    <mergeCell ref="C34:F34"/>
    <mergeCell ref="C35:F35"/>
    <mergeCell ref="C36:F36"/>
    <mergeCell ref="C37:F37"/>
    <mergeCell ref="C38:F38"/>
    <mergeCell ref="C27:F28"/>
    <mergeCell ref="C45:F45"/>
    <mergeCell ref="G27:L27"/>
    <mergeCell ref="Q27:V27"/>
    <mergeCell ref="AA27:AF27"/>
    <mergeCell ref="G28:I28"/>
    <mergeCell ref="J28:L28"/>
    <mergeCell ref="Q28:S28"/>
    <mergeCell ref="T28:V28"/>
    <mergeCell ref="AA28:AC28"/>
    <mergeCell ref="AD28:AF28"/>
    <mergeCell ref="G29:I29"/>
    <mergeCell ref="J29:L29"/>
    <mergeCell ref="Q29:S29"/>
    <mergeCell ref="T29:V29"/>
    <mergeCell ref="AA29:AC29"/>
    <mergeCell ref="AD29:AF29"/>
    <mergeCell ref="G30:I30"/>
    <mergeCell ref="J30:L30"/>
    <mergeCell ref="Q30:S30"/>
    <mergeCell ref="T30:V30"/>
    <mergeCell ref="AA30:AC30"/>
    <mergeCell ref="AD30:AF30"/>
    <mergeCell ref="G31:I31"/>
    <mergeCell ref="J31:L31"/>
    <mergeCell ref="Q31:S31"/>
    <mergeCell ref="T31:V31"/>
    <mergeCell ref="AA31:AC31"/>
    <mergeCell ref="AD31:AF31"/>
    <mergeCell ref="G32:I32"/>
    <mergeCell ref="J32:L32"/>
    <mergeCell ref="Q32:S32"/>
    <mergeCell ref="T32:V32"/>
    <mergeCell ref="AA32:AC32"/>
    <mergeCell ref="AD32:AF32"/>
    <mergeCell ref="W31:X31"/>
    <mergeCell ref="W32:X32"/>
    <mergeCell ref="Y32:Z32"/>
    <mergeCell ref="Y31:Z31"/>
    <mergeCell ref="G33:I33"/>
    <mergeCell ref="J33:L33"/>
    <mergeCell ref="Q33:S33"/>
    <mergeCell ref="T33:V33"/>
    <mergeCell ref="AA33:AC33"/>
    <mergeCell ref="AD33:AF33"/>
    <mergeCell ref="G34:I34"/>
    <mergeCell ref="J34:L34"/>
    <mergeCell ref="Q34:S34"/>
    <mergeCell ref="T34:V34"/>
    <mergeCell ref="AA34:AC34"/>
    <mergeCell ref="AD34:AF34"/>
    <mergeCell ref="W33:X33"/>
    <mergeCell ref="W34:X34"/>
    <mergeCell ref="Y34:Z34"/>
    <mergeCell ref="Y33:Z33"/>
    <mergeCell ref="G35:I35"/>
    <mergeCell ref="J35:L35"/>
    <mergeCell ref="Q35:S35"/>
    <mergeCell ref="T35:V35"/>
    <mergeCell ref="AA35:AC35"/>
    <mergeCell ref="AD35:AF35"/>
    <mergeCell ref="G36:I36"/>
    <mergeCell ref="J36:L36"/>
    <mergeCell ref="Q36:S36"/>
    <mergeCell ref="T36:V36"/>
    <mergeCell ref="AA36:AC36"/>
    <mergeCell ref="AD36:AF36"/>
    <mergeCell ref="W35:X35"/>
    <mergeCell ref="W36:X36"/>
    <mergeCell ref="Y36:Z36"/>
    <mergeCell ref="Y35:Z35"/>
    <mergeCell ref="G37:I37"/>
    <mergeCell ref="J37:L37"/>
    <mergeCell ref="Q37:S37"/>
    <mergeCell ref="T37:V37"/>
    <mergeCell ref="AA37:AC37"/>
    <mergeCell ref="AD37:AF37"/>
    <mergeCell ref="G38:I38"/>
    <mergeCell ref="J38:L38"/>
    <mergeCell ref="Q38:S38"/>
    <mergeCell ref="T38:V38"/>
    <mergeCell ref="AA38:AC38"/>
    <mergeCell ref="AD38:AF38"/>
    <mergeCell ref="W37:X37"/>
    <mergeCell ref="W38:X38"/>
    <mergeCell ref="Y37:Z37"/>
    <mergeCell ref="G39:I39"/>
    <mergeCell ref="J39:L39"/>
    <mergeCell ref="Q39:S39"/>
    <mergeCell ref="T39:V39"/>
    <mergeCell ref="AA39:AC39"/>
    <mergeCell ref="AD39:AF39"/>
    <mergeCell ref="G40:I40"/>
    <mergeCell ref="J40:L40"/>
    <mergeCell ref="Q40:S40"/>
    <mergeCell ref="T40:V40"/>
    <mergeCell ref="AA40:AC40"/>
    <mergeCell ref="AD40:AF40"/>
    <mergeCell ref="W40:X40"/>
    <mergeCell ref="W39:X39"/>
    <mergeCell ref="G41:I41"/>
    <mergeCell ref="J41:L41"/>
    <mergeCell ref="Q41:S41"/>
    <mergeCell ref="T41:V41"/>
    <mergeCell ref="AA41:AC41"/>
    <mergeCell ref="AD41:AF41"/>
    <mergeCell ref="G42:I42"/>
    <mergeCell ref="J42:L42"/>
    <mergeCell ref="Q42:S42"/>
    <mergeCell ref="T42:V42"/>
    <mergeCell ref="AA42:AC42"/>
    <mergeCell ref="AD42:AF42"/>
    <mergeCell ref="W41:X41"/>
    <mergeCell ref="W42:X42"/>
    <mergeCell ref="J43:L43"/>
    <mergeCell ref="Q43:S43"/>
    <mergeCell ref="T43:V43"/>
    <mergeCell ref="AA43:AC43"/>
    <mergeCell ref="AD43:AF43"/>
    <mergeCell ref="G44:I44"/>
    <mergeCell ref="J44:L44"/>
    <mergeCell ref="Q44:S44"/>
    <mergeCell ref="T44:V44"/>
    <mergeCell ref="AA44:AC44"/>
    <mergeCell ref="AD44:AF44"/>
    <mergeCell ref="M43:N43"/>
    <mergeCell ref="M44:N44"/>
    <mergeCell ref="W43:X43"/>
    <mergeCell ref="W44:X44"/>
    <mergeCell ref="G45:I45"/>
    <mergeCell ref="J45:L45"/>
    <mergeCell ref="Q45:S45"/>
    <mergeCell ref="T45:V45"/>
    <mergeCell ref="AA45:AC45"/>
    <mergeCell ref="AD45:AF45"/>
    <mergeCell ref="M27:P27"/>
    <mergeCell ref="W27:Z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G43:I43"/>
    <mergeCell ref="M45:N45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W45:X45"/>
    <mergeCell ref="Y45:Z45"/>
    <mergeCell ref="Y44:Z44"/>
    <mergeCell ref="Y43:Z43"/>
    <mergeCell ref="Y42:Z42"/>
    <mergeCell ref="Y41:Z41"/>
    <mergeCell ref="Y40:Z40"/>
    <mergeCell ref="Y39:Z39"/>
    <mergeCell ref="Y38:Z38"/>
    <mergeCell ref="C46:F46"/>
    <mergeCell ref="G46:I46"/>
    <mergeCell ref="J46:L46"/>
    <mergeCell ref="M46:N46"/>
    <mergeCell ref="O46:P46"/>
    <mergeCell ref="W46:X46"/>
    <mergeCell ref="Y46:Z46"/>
    <mergeCell ref="AA46:AC46"/>
    <mergeCell ref="AD46:AF46"/>
    <mergeCell ref="Q46:S46"/>
    <mergeCell ref="T46:V4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0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13</vt:i4>
      </vt:variant>
    </vt:vector>
  </HeadingPairs>
  <TitlesOfParts>
    <vt:vector size="46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S</vt:lpstr>
      <vt:lpstr>T</vt:lpstr>
      <vt:lpstr>U</vt:lpstr>
      <vt:lpstr>V</vt:lpstr>
      <vt:lpstr>W</vt:lpstr>
      <vt:lpstr>X</vt:lpstr>
      <vt:lpstr>Y</vt:lpstr>
      <vt:lpstr>Z</vt:lpstr>
      <vt:lpstr>Aa</vt:lpstr>
      <vt:lpstr>Ab</vt:lpstr>
      <vt:lpstr>Ac</vt:lpstr>
      <vt:lpstr>Ad</vt:lpstr>
      <vt:lpstr>（S）</vt:lpstr>
      <vt:lpstr>（T）</vt:lpstr>
      <vt:lpstr>（U）</vt:lpstr>
      <vt:lpstr>D!Print_Area</vt:lpstr>
      <vt:lpstr>E!Print_Area</vt:lpstr>
      <vt:lpstr>F!Print_Area</vt:lpstr>
      <vt:lpstr>G!Print_Area</vt:lpstr>
      <vt:lpstr>H!Print_Area</vt:lpstr>
      <vt:lpstr>I!Print_Area</vt:lpstr>
      <vt:lpstr>K!Print_Area</vt:lpstr>
      <vt:lpstr>L!Print_Area</vt:lpstr>
      <vt:lpstr>M!Print_Area</vt:lpstr>
      <vt:lpstr>Q!Print_Area</vt:lpstr>
      <vt:lpstr>X!Print_Area</vt:lpstr>
      <vt:lpstr>Y!Print_Area</vt:lpstr>
      <vt:lpstr>Z!Print_Area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2022-08-25T05:28:34Z</cp:lastPrinted>
  <dcterms:created xsi:type="dcterms:W3CDTF">2018-01-30T04:18:58Z</dcterms:created>
  <dcterms:modified xsi:type="dcterms:W3CDTF">2022-08-25T05:49:42Z</dcterms:modified>
</cp:coreProperties>
</file>