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250354\Desktop\"/>
    </mc:Choice>
  </mc:AlternateContent>
  <xr:revisionPtr revIDLastSave="0" documentId="8_{2800FEC5-4593-41D9-B496-B54BEB9F5315}" xr6:coauthVersionLast="47" xr6:coauthVersionMax="47" xr10:uidLastSave="{00000000-0000-0000-0000-000000000000}"/>
  <bookViews>
    <workbookView xWindow="-120" yWindow="-120" windowWidth="20730" windowHeight="11160" firstSheet="12" activeTab="29" xr2:uid="{280AC2EB-0950-4D93-A30F-776EC6FE8EB1}"/>
  </bookViews>
  <sheets>
    <sheet name="A" sheetId="1" r:id="rId1"/>
    <sheet name="B" sheetId="2" r:id="rId2"/>
    <sheet name="C" sheetId="3" r:id="rId3"/>
    <sheet name="D" sheetId="4" r:id="rId4"/>
    <sheet name="E" sheetId="5" r:id="rId5"/>
    <sheet name="F" sheetId="6" r:id="rId6"/>
    <sheet name="G" sheetId="7" r:id="rId7"/>
    <sheet name="H" sheetId="8" r:id="rId8"/>
    <sheet name="I" sheetId="9" r:id="rId9"/>
    <sheet name="J" sheetId="10" r:id="rId10"/>
    <sheet name="K" sheetId="11" r:id="rId11"/>
    <sheet name="L" sheetId="12" r:id="rId12"/>
    <sheet name="M" sheetId="13" r:id="rId13"/>
    <sheet name="N" sheetId="14" r:id="rId14"/>
    <sheet name="O" sheetId="15" r:id="rId15"/>
    <sheet name="P" sheetId="16" r:id="rId16"/>
    <sheet name="Q" sheetId="17" r:id="rId17"/>
    <sheet name="R" sheetId="18" r:id="rId18"/>
    <sheet name="S" sheetId="19" r:id="rId19"/>
    <sheet name="T" sheetId="20" r:id="rId20"/>
    <sheet name="U" sheetId="21" r:id="rId21"/>
    <sheet name="V" sheetId="22" r:id="rId22"/>
    <sheet name="W" sheetId="23" r:id="rId23"/>
    <sheet name="X" sheetId="24" r:id="rId24"/>
    <sheet name="Y" sheetId="25" r:id="rId25"/>
    <sheet name="Z" sheetId="26" r:id="rId26"/>
    <sheet name="Aa" sheetId="27" r:id="rId27"/>
    <sheet name="Ab" sheetId="28" r:id="rId28"/>
    <sheet name="Ac" sheetId="29" r:id="rId29"/>
    <sheet name="Ad" sheetId="30" r:id="rId30"/>
  </sheets>
  <externalReferences>
    <externalReference r:id="rId31"/>
  </externalReferences>
  <definedNames>
    <definedName name="_xlnm.Print_Area" localSheetId="3">D!$A$1:$AI$50</definedName>
    <definedName name="_xlnm.Print_Area" localSheetId="4">E!$A$1:$Q$54</definedName>
    <definedName name="_xlnm.Print_Area" localSheetId="5">F!$A$1:$O$142</definedName>
    <definedName name="_xlnm.Print_Area" localSheetId="6">G!$A$1:$O$45</definedName>
    <definedName name="_xlnm.Print_Area" localSheetId="7">H!$A$1:$J$22</definedName>
    <definedName name="_xlnm.Print_Area" localSheetId="8">I!$A$1:$AI$48</definedName>
    <definedName name="_xlnm.Print_Area" localSheetId="10">K!$A$1:$M$44,K!$Q$1:$AD$44</definedName>
    <definedName name="_xlnm.Print_Area" localSheetId="11">L!$A$1:$X$48</definedName>
    <definedName name="_xlnm.Print_Area" localSheetId="12">M!$A$1:$P$51</definedName>
    <definedName name="_xlnm.Print_Area" localSheetId="16">Q!$C$2:$Y$20</definedName>
    <definedName name="_xlnm.Print_Area" localSheetId="23">X!$A$1:$AE$58</definedName>
    <definedName name="_xlnm.Print_Area" localSheetId="24">Y!$A$1:$T$53</definedName>
    <definedName name="_xlnm.Print_Area" localSheetId="25">Z!$A$1:$R$54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36" i="30" l="1"/>
  <c r="S35" i="30"/>
  <c r="S34" i="30"/>
  <c r="S33" i="30"/>
  <c r="S32" i="30"/>
  <c r="S31" i="30"/>
  <c r="S30" i="30"/>
  <c r="S29" i="30"/>
  <c r="S28" i="30"/>
  <c r="S27" i="30"/>
  <c r="R26" i="30"/>
  <c r="S26" i="30" s="1"/>
  <c r="P26" i="30"/>
  <c r="Q26" i="30" s="1"/>
  <c r="N26" i="30"/>
  <c r="O26" i="30" s="1"/>
  <c r="L26" i="30"/>
  <c r="M26" i="30" s="1"/>
  <c r="J26" i="30"/>
  <c r="K26" i="30" s="1"/>
  <c r="S19" i="30"/>
  <c r="M19" i="30"/>
  <c r="S18" i="30"/>
  <c r="M18" i="30"/>
  <c r="S17" i="30"/>
  <c r="M17" i="30"/>
  <c r="S16" i="30"/>
  <c r="M16" i="30"/>
  <c r="S15" i="30"/>
  <c r="M15" i="30"/>
  <c r="S14" i="30"/>
  <c r="M14" i="30"/>
  <c r="S13" i="30"/>
  <c r="M13" i="30"/>
  <c r="S12" i="30"/>
  <c r="M12" i="30"/>
  <c r="S11" i="30"/>
  <c r="M11" i="30"/>
  <c r="S10" i="30"/>
  <c r="M10" i="30"/>
  <c r="S9" i="30"/>
  <c r="M9" i="30"/>
  <c r="S8" i="30"/>
  <c r="M8" i="30"/>
  <c r="S7" i="30"/>
  <c r="P7" i="30"/>
  <c r="Q36" i="30" s="1"/>
  <c r="O7" i="30"/>
  <c r="N7" i="30"/>
  <c r="O18" i="30" s="1"/>
  <c r="M7" i="30"/>
  <c r="L7" i="30"/>
  <c r="M36" i="30" s="1"/>
  <c r="K7" i="30"/>
  <c r="J7" i="30"/>
  <c r="Q33" i="29"/>
  <c r="Q31" i="29"/>
  <c r="Q29" i="29"/>
  <c r="Q27" i="29"/>
  <c r="Q25" i="29"/>
  <c r="Q23" i="29"/>
  <c r="Q21" i="29"/>
  <c r="S18" i="29"/>
  <c r="Q17" i="29"/>
  <c r="Q16" i="29"/>
  <c r="Q14" i="29"/>
  <c r="S12" i="29"/>
  <c r="Q12" i="29"/>
  <c r="S11" i="29"/>
  <c r="O11" i="29"/>
  <c r="S10" i="29"/>
  <c r="Q10" i="29"/>
  <c r="S9" i="29"/>
  <c r="O9" i="29"/>
  <c r="Q8" i="29"/>
  <c r="P8" i="29"/>
  <c r="Q11" i="29" s="1"/>
  <c r="N8" i="29"/>
  <c r="O12" i="29" s="1"/>
  <c r="L8" i="29"/>
  <c r="J8" i="29"/>
  <c r="K8" i="29" s="1"/>
  <c r="S7" i="29"/>
  <c r="R7" i="29"/>
  <c r="S17" i="29" s="1"/>
  <c r="P7" i="29"/>
  <c r="Q32" i="29" s="1"/>
  <c r="N7" i="29"/>
  <c r="O7" i="29" s="1"/>
  <c r="K7" i="29"/>
  <c r="J7" i="29"/>
  <c r="Q34" i="28"/>
  <c r="P34" i="28"/>
  <c r="O34" i="28"/>
  <c r="N34" i="28"/>
  <c r="N25" i="28" s="1"/>
  <c r="M34" i="28"/>
  <c r="L34" i="28"/>
  <c r="Q27" i="28"/>
  <c r="Q25" i="28" s="1"/>
  <c r="P27" i="28"/>
  <c r="P25" i="28" s="1"/>
  <c r="O27" i="28"/>
  <c r="N27" i="28"/>
  <c r="M27" i="28"/>
  <c r="L27" i="28"/>
  <c r="L25" i="28" s="1"/>
  <c r="O25" i="28"/>
  <c r="M25" i="28"/>
  <c r="Q16" i="28"/>
  <c r="P16" i="28"/>
  <c r="P7" i="28" s="1"/>
  <c r="O16" i="28"/>
  <c r="N16" i="28"/>
  <c r="M16" i="28"/>
  <c r="M7" i="28" s="1"/>
  <c r="L16" i="28"/>
  <c r="Q9" i="28"/>
  <c r="P9" i="28"/>
  <c r="O9" i="28"/>
  <c r="N9" i="28"/>
  <c r="N7" i="28" s="1"/>
  <c r="M9" i="28"/>
  <c r="L9" i="28"/>
  <c r="Q7" i="28"/>
  <c r="O7" i="28"/>
  <c r="L7" i="28"/>
  <c r="M52" i="26"/>
  <c r="J52" i="26"/>
  <c r="G52" i="26"/>
  <c r="F52" i="26"/>
  <c r="E52" i="26"/>
  <c r="D52" i="26" s="1"/>
  <c r="M51" i="26"/>
  <c r="J51" i="26"/>
  <c r="G51" i="26"/>
  <c r="F51" i="26"/>
  <c r="E51" i="26"/>
  <c r="D51" i="26" s="1"/>
  <c r="M50" i="26"/>
  <c r="J50" i="26"/>
  <c r="G50" i="26"/>
  <c r="F50" i="26"/>
  <c r="E50" i="26"/>
  <c r="D50" i="26" s="1"/>
  <c r="M49" i="26"/>
  <c r="J49" i="26"/>
  <c r="G49" i="26"/>
  <c r="F49" i="26"/>
  <c r="E49" i="26"/>
  <c r="D49" i="26"/>
  <c r="M48" i="26"/>
  <c r="J48" i="26"/>
  <c r="G48" i="26"/>
  <c r="F48" i="26"/>
  <c r="E48" i="26"/>
  <c r="D48" i="26" s="1"/>
  <c r="M46" i="26"/>
  <c r="J46" i="26"/>
  <c r="G46" i="26"/>
  <c r="F46" i="26"/>
  <c r="E46" i="26"/>
  <c r="D46" i="26" s="1"/>
  <c r="J39" i="26"/>
  <c r="G39" i="26"/>
  <c r="D39" i="26"/>
  <c r="J38" i="26"/>
  <c r="G38" i="26"/>
  <c r="D38" i="26"/>
  <c r="J37" i="26"/>
  <c r="G37" i="26"/>
  <c r="D37" i="26"/>
  <c r="J36" i="26"/>
  <c r="G36" i="26"/>
  <c r="D36" i="26"/>
  <c r="J35" i="26"/>
  <c r="G35" i="26"/>
  <c r="D35" i="26"/>
  <c r="J33" i="26"/>
  <c r="G33" i="26"/>
  <c r="D33" i="26"/>
  <c r="M27" i="26"/>
  <c r="J27" i="26"/>
  <c r="G27" i="26"/>
  <c r="F27" i="26"/>
  <c r="E27" i="26"/>
  <c r="D27" i="26" s="1"/>
  <c r="M26" i="26"/>
  <c r="J26" i="26"/>
  <c r="G26" i="26"/>
  <c r="F26" i="26"/>
  <c r="E26" i="26"/>
  <c r="D26" i="26" s="1"/>
  <c r="M25" i="26"/>
  <c r="J25" i="26"/>
  <c r="G25" i="26"/>
  <c r="F25" i="26"/>
  <c r="E25" i="26"/>
  <c r="D25" i="26"/>
  <c r="M24" i="26"/>
  <c r="J24" i="26"/>
  <c r="G24" i="26"/>
  <c r="F24" i="26"/>
  <c r="E24" i="26"/>
  <c r="D24" i="26"/>
  <c r="M23" i="26"/>
  <c r="J23" i="26"/>
  <c r="G23" i="26"/>
  <c r="F23" i="26"/>
  <c r="E23" i="26"/>
  <c r="D23" i="26" s="1"/>
  <c r="M21" i="26"/>
  <c r="J21" i="26"/>
  <c r="G21" i="26"/>
  <c r="F21" i="26"/>
  <c r="E21" i="26"/>
  <c r="D21" i="26" s="1"/>
  <c r="M13" i="26"/>
  <c r="J13" i="26"/>
  <c r="G13" i="26"/>
  <c r="F13" i="26"/>
  <c r="E13" i="26"/>
  <c r="D13" i="26"/>
  <c r="M12" i="26"/>
  <c r="J12" i="26"/>
  <c r="G12" i="26"/>
  <c r="F12" i="26"/>
  <c r="E12" i="26"/>
  <c r="D12" i="26"/>
  <c r="M11" i="26"/>
  <c r="J11" i="26"/>
  <c r="G11" i="26"/>
  <c r="F11" i="26"/>
  <c r="E11" i="26"/>
  <c r="D11" i="26" s="1"/>
  <c r="M10" i="26"/>
  <c r="J10" i="26"/>
  <c r="G10" i="26"/>
  <c r="F10" i="26"/>
  <c r="E10" i="26"/>
  <c r="D10" i="26" s="1"/>
  <c r="M9" i="26"/>
  <c r="J9" i="26"/>
  <c r="F9" i="26"/>
  <c r="E9" i="26"/>
  <c r="D9" i="26"/>
  <c r="M7" i="26"/>
  <c r="J7" i="26"/>
  <c r="G7" i="26"/>
  <c r="F7" i="26"/>
  <c r="D7" i="26" s="1"/>
  <c r="E7" i="26"/>
  <c r="F56" i="24"/>
  <c r="F55" i="24"/>
  <c r="F54" i="24"/>
  <c r="F53" i="24"/>
  <c r="F52" i="24"/>
  <c r="F50" i="24"/>
  <c r="F28" i="24"/>
  <c r="F27" i="24"/>
  <c r="F26" i="24"/>
  <c r="F25" i="24"/>
  <c r="F24" i="24"/>
  <c r="F22" i="24"/>
  <c r="Z49" i="23"/>
  <c r="Z48" i="23"/>
  <c r="Z47" i="23"/>
  <c r="Z46" i="23"/>
  <c r="Z45" i="23"/>
  <c r="Z44" i="23"/>
  <c r="Z42" i="23"/>
  <c r="O8" i="22"/>
  <c r="K8" i="22"/>
  <c r="AV30" i="19"/>
  <c r="AQ30" i="19"/>
  <c r="AL30" i="19"/>
  <c r="AF30" i="19"/>
  <c r="AV29" i="19"/>
  <c r="AQ29" i="19"/>
  <c r="AL29" i="19"/>
  <c r="AC29" i="19"/>
  <c r="AF29" i="19" s="1"/>
  <c r="H29" i="19"/>
  <c r="AV28" i="19"/>
  <c r="AQ28" i="19"/>
  <c r="AL28" i="19"/>
  <c r="AF28" i="19"/>
  <c r="H28" i="19"/>
  <c r="AV27" i="19"/>
  <c r="AQ27" i="19"/>
  <c r="AL27" i="19"/>
  <c r="AF27" i="19"/>
  <c r="H27" i="19"/>
  <c r="AV26" i="19"/>
  <c r="AQ26" i="19"/>
  <c r="AL26" i="19"/>
  <c r="H26" i="19"/>
  <c r="AF26" i="19" s="1"/>
  <c r="AQ25" i="19"/>
  <c r="AL25" i="19"/>
  <c r="H25" i="19"/>
  <c r="AF25" i="19" s="1"/>
  <c r="AV22" i="19"/>
  <c r="AQ22" i="19"/>
  <c r="AL22" i="19"/>
  <c r="AF22" i="19"/>
  <c r="H22" i="19"/>
  <c r="AV21" i="19"/>
  <c r="AQ21" i="19"/>
  <c r="AL21" i="19"/>
  <c r="AF21" i="19"/>
  <c r="H21" i="19"/>
  <c r="AV20" i="19"/>
  <c r="AQ20" i="19"/>
  <c r="AL20" i="19"/>
  <c r="AF20" i="19"/>
  <c r="H20" i="19"/>
  <c r="AV19" i="19"/>
  <c r="AQ19" i="19"/>
  <c r="AL19" i="19"/>
  <c r="H19" i="19"/>
  <c r="AF19" i="19" s="1"/>
  <c r="AV18" i="19"/>
  <c r="AQ18" i="19"/>
  <c r="AL18" i="19"/>
  <c r="H18" i="19"/>
  <c r="AF18" i="19" s="1"/>
  <c r="AV17" i="19"/>
  <c r="AQ17" i="19"/>
  <c r="AL17" i="19"/>
  <c r="H17" i="19"/>
  <c r="AF17" i="19" s="1"/>
  <c r="AV16" i="19"/>
  <c r="AQ16" i="19"/>
  <c r="AL16" i="19"/>
  <c r="H16" i="19"/>
  <c r="AF16" i="19" s="1"/>
  <c r="AV15" i="19"/>
  <c r="AQ15" i="19"/>
  <c r="AL15" i="19"/>
  <c r="H15" i="19"/>
  <c r="AF15" i="19" s="1"/>
  <c r="AV14" i="19"/>
  <c r="AQ14" i="19"/>
  <c r="AL14" i="19"/>
  <c r="AF14" i="19"/>
  <c r="H14" i="19"/>
  <c r="AS12" i="19"/>
  <c r="AN12" i="19"/>
  <c r="AI12" i="19"/>
  <c r="AC12" i="19" s="1"/>
  <c r="Z12" i="19"/>
  <c r="W12" i="19"/>
  <c r="T12" i="19"/>
  <c r="AL12" i="19" s="1"/>
  <c r="Q12" i="19"/>
  <c r="AV12" i="19" s="1"/>
  <c r="N12" i="19"/>
  <c r="AQ12" i="19" s="1"/>
  <c r="K12" i="19"/>
  <c r="H12" i="19"/>
  <c r="AV11" i="19"/>
  <c r="AQ11" i="19"/>
  <c r="AL11" i="19"/>
  <c r="AC11" i="19"/>
  <c r="H11" i="19"/>
  <c r="AF11" i="19" s="1"/>
  <c r="AV10" i="19"/>
  <c r="AQ10" i="19"/>
  <c r="AL10" i="19"/>
  <c r="H10" i="19"/>
  <c r="AF10" i="19" s="1"/>
  <c r="K46" i="18"/>
  <c r="H46" i="18"/>
  <c r="K45" i="18"/>
  <c r="H45" i="18"/>
  <c r="K41" i="18"/>
  <c r="H41" i="18"/>
  <c r="K37" i="18"/>
  <c r="H37" i="18"/>
  <c r="H11" i="18"/>
  <c r="H10" i="18"/>
  <c r="H9" i="18"/>
  <c r="J47" i="16"/>
  <c r="J39" i="16"/>
  <c r="O11" i="16"/>
  <c r="N11" i="16"/>
  <c r="M11" i="16"/>
  <c r="L11" i="16"/>
  <c r="K11" i="16"/>
  <c r="J11" i="16"/>
  <c r="O9" i="16"/>
  <c r="N9" i="16"/>
  <c r="M9" i="16"/>
  <c r="L9" i="16"/>
  <c r="K9" i="16"/>
  <c r="J9" i="16"/>
  <c r="O8" i="16"/>
  <c r="N8" i="16"/>
  <c r="M8" i="16"/>
  <c r="L8" i="16"/>
  <c r="K8" i="16"/>
  <c r="J8" i="16"/>
  <c r="O7" i="16"/>
  <c r="N7" i="16"/>
  <c r="M7" i="16"/>
  <c r="L7" i="16"/>
  <c r="K7" i="16"/>
  <c r="J7" i="16"/>
  <c r="O28" i="15"/>
  <c r="L28" i="15"/>
  <c r="O27" i="15"/>
  <c r="L27" i="15"/>
  <c r="O26" i="15"/>
  <c r="L26" i="15"/>
  <c r="O25" i="15"/>
  <c r="L25" i="15"/>
  <c r="R24" i="15"/>
  <c r="O24" i="15"/>
  <c r="L24" i="15"/>
  <c r="R23" i="15"/>
  <c r="O23" i="15"/>
  <c r="L23" i="15"/>
  <c r="O22" i="15"/>
  <c r="L22" i="15"/>
  <c r="O21" i="15"/>
  <c r="L21" i="15"/>
  <c r="O20" i="15"/>
  <c r="L20" i="15"/>
  <c r="O19" i="15"/>
  <c r="L19" i="15"/>
  <c r="O18" i="15"/>
  <c r="L18" i="15"/>
  <c r="O17" i="15"/>
  <c r="L17" i="15"/>
  <c r="R16" i="15"/>
  <c r="O16" i="15"/>
  <c r="L16" i="15"/>
  <c r="R15" i="15"/>
  <c r="O15" i="15"/>
  <c r="L15" i="15"/>
  <c r="O14" i="15"/>
  <c r="L14" i="15"/>
  <c r="O13" i="15"/>
  <c r="L13" i="15"/>
  <c r="O12" i="15"/>
  <c r="L12" i="15"/>
  <c r="Q11" i="15"/>
  <c r="R27" i="15" s="1"/>
  <c r="R9" i="15"/>
  <c r="Q9" i="15"/>
  <c r="P9" i="15"/>
  <c r="O9" i="15"/>
  <c r="N9" i="15"/>
  <c r="M9" i="15"/>
  <c r="K9" i="15"/>
  <c r="L9" i="15" s="1"/>
  <c r="J9" i="15"/>
  <c r="Q8" i="15"/>
  <c r="R8" i="15" s="1"/>
  <c r="P8" i="15"/>
  <c r="N8" i="15"/>
  <c r="O8" i="15" s="1"/>
  <c r="M8" i="15"/>
  <c r="K8" i="15"/>
  <c r="L8" i="15" s="1"/>
  <c r="J8" i="15"/>
  <c r="Q7" i="15"/>
  <c r="R7" i="15" s="1"/>
  <c r="P7" i="15"/>
  <c r="O7" i="15"/>
  <c r="N7" i="15"/>
  <c r="M7" i="15"/>
  <c r="L7" i="15"/>
  <c r="K7" i="15"/>
  <c r="J7" i="15"/>
  <c r="Q31" i="14"/>
  <c r="M30" i="14"/>
  <c r="M29" i="14"/>
  <c r="O27" i="14"/>
  <c r="O26" i="14"/>
  <c r="M25" i="14"/>
  <c r="M24" i="14"/>
  <c r="Q23" i="14"/>
  <c r="M23" i="14"/>
  <c r="M22" i="14"/>
  <c r="M21" i="14"/>
  <c r="O19" i="14"/>
  <c r="M19" i="14"/>
  <c r="O18" i="14"/>
  <c r="M17" i="14"/>
  <c r="M16" i="14"/>
  <c r="Q15" i="14"/>
  <c r="M15" i="14"/>
  <c r="M14" i="14"/>
  <c r="M13" i="14"/>
  <c r="P11" i="14"/>
  <c r="Q27" i="14" s="1"/>
  <c r="N11" i="14"/>
  <c r="O30" i="14" s="1"/>
  <c r="M11" i="14"/>
  <c r="L11" i="14"/>
  <c r="M27" i="14" s="1"/>
  <c r="Q9" i="14"/>
  <c r="P9" i="14"/>
  <c r="N9" i="14"/>
  <c r="O9" i="14" s="1"/>
  <c r="L9" i="14"/>
  <c r="M9" i="14" s="1"/>
  <c r="Q8" i="14"/>
  <c r="P8" i="14"/>
  <c r="O8" i="14"/>
  <c r="N8" i="14"/>
  <c r="L8" i="14"/>
  <c r="M8" i="14" s="1"/>
  <c r="P7" i="14"/>
  <c r="Q7" i="14" s="1"/>
  <c r="O7" i="14"/>
  <c r="N7" i="14"/>
  <c r="M7" i="14"/>
  <c r="L7" i="14"/>
  <c r="R49" i="13"/>
  <c r="H46" i="13" s="1"/>
  <c r="O48" i="13"/>
  <c r="M48" i="13"/>
  <c r="K48" i="13"/>
  <c r="I48" i="13"/>
  <c r="G48" i="13"/>
  <c r="H48" i="13" s="1"/>
  <c r="O47" i="13"/>
  <c r="M47" i="13"/>
  <c r="K47" i="13"/>
  <c r="I47" i="13"/>
  <c r="H47" i="13"/>
  <c r="G47" i="13"/>
  <c r="O46" i="13"/>
  <c r="V49" i="13" s="1"/>
  <c r="M46" i="13"/>
  <c r="K46" i="13"/>
  <c r="T49" i="13" s="1"/>
  <c r="L48" i="13" s="1"/>
  <c r="I46" i="13"/>
  <c r="S49" i="13" s="1"/>
  <c r="J46" i="13" s="1"/>
  <c r="G46" i="13"/>
  <c r="V45" i="13"/>
  <c r="P44" i="13" s="1"/>
  <c r="U45" i="13"/>
  <c r="N43" i="13" s="1"/>
  <c r="T45" i="13"/>
  <c r="L42" i="13" s="1"/>
  <c r="S45" i="13"/>
  <c r="J43" i="13" s="1"/>
  <c r="R45" i="13"/>
  <c r="H42" i="13" s="1"/>
  <c r="O45" i="13"/>
  <c r="M45" i="13"/>
  <c r="K45" i="13"/>
  <c r="I45" i="13"/>
  <c r="G45" i="13"/>
  <c r="L44" i="13"/>
  <c r="L43" i="13"/>
  <c r="P42" i="13"/>
  <c r="V41" i="13"/>
  <c r="P39" i="13" s="1"/>
  <c r="U41" i="13"/>
  <c r="N38" i="13" s="1"/>
  <c r="T41" i="13"/>
  <c r="L39" i="13" s="1"/>
  <c r="S41" i="13"/>
  <c r="J38" i="13" s="1"/>
  <c r="R41" i="13"/>
  <c r="O41" i="13"/>
  <c r="M41" i="13"/>
  <c r="K41" i="13"/>
  <c r="I41" i="13"/>
  <c r="G41" i="13"/>
  <c r="N40" i="13"/>
  <c r="H40" i="13"/>
  <c r="N39" i="13"/>
  <c r="H39" i="13"/>
  <c r="H38" i="13"/>
  <c r="V37" i="13"/>
  <c r="P34" i="13" s="1"/>
  <c r="U37" i="13"/>
  <c r="N35" i="13" s="1"/>
  <c r="T37" i="13"/>
  <c r="L34" i="13" s="1"/>
  <c r="S37" i="13"/>
  <c r="R37" i="13"/>
  <c r="H35" i="13" s="1"/>
  <c r="O37" i="13"/>
  <c r="M37" i="13"/>
  <c r="K37" i="13"/>
  <c r="I37" i="13"/>
  <c r="G37" i="13"/>
  <c r="P36" i="13"/>
  <c r="J36" i="13"/>
  <c r="H36" i="13"/>
  <c r="P35" i="13"/>
  <c r="J35" i="13"/>
  <c r="J34" i="13"/>
  <c r="H34" i="13"/>
  <c r="V33" i="13"/>
  <c r="P31" i="13" s="1"/>
  <c r="U33" i="13"/>
  <c r="T33" i="13"/>
  <c r="S33" i="13"/>
  <c r="J31" i="13" s="1"/>
  <c r="R33" i="13"/>
  <c r="O33" i="13"/>
  <c r="M33" i="13"/>
  <c r="K33" i="13"/>
  <c r="I33" i="13"/>
  <c r="G33" i="13"/>
  <c r="L32" i="13"/>
  <c r="J32" i="13"/>
  <c r="H32" i="13"/>
  <c r="L31" i="13"/>
  <c r="H31" i="13"/>
  <c r="L30" i="13"/>
  <c r="J30" i="13"/>
  <c r="H30" i="13"/>
  <c r="V29" i="13"/>
  <c r="U29" i="13"/>
  <c r="T29" i="13"/>
  <c r="L27" i="13" s="1"/>
  <c r="S29" i="13"/>
  <c r="R29" i="13"/>
  <c r="H28" i="13" s="1"/>
  <c r="O29" i="13"/>
  <c r="M29" i="13"/>
  <c r="K29" i="13"/>
  <c r="I29" i="13"/>
  <c r="G29" i="13"/>
  <c r="N28" i="13"/>
  <c r="L28" i="13"/>
  <c r="J28" i="13"/>
  <c r="N27" i="13"/>
  <c r="J27" i="13"/>
  <c r="N26" i="13"/>
  <c r="L26" i="13"/>
  <c r="J26" i="13"/>
  <c r="H26" i="13"/>
  <c r="V25" i="13"/>
  <c r="U25" i="13"/>
  <c r="N23" i="13" s="1"/>
  <c r="T25" i="13"/>
  <c r="S25" i="13"/>
  <c r="J24" i="13" s="1"/>
  <c r="R25" i="13"/>
  <c r="H23" i="13" s="1"/>
  <c r="O25" i="13"/>
  <c r="M25" i="13"/>
  <c r="K25" i="13"/>
  <c r="I25" i="13"/>
  <c r="G25" i="13"/>
  <c r="P24" i="13"/>
  <c r="N24" i="13"/>
  <c r="L24" i="13"/>
  <c r="P23" i="13"/>
  <c r="L23" i="13"/>
  <c r="P22" i="13"/>
  <c r="N22" i="13"/>
  <c r="L22" i="13"/>
  <c r="J22" i="13"/>
  <c r="V21" i="13"/>
  <c r="P19" i="13" s="1"/>
  <c r="U21" i="13"/>
  <c r="T21" i="13"/>
  <c r="L20" i="13" s="1"/>
  <c r="S21" i="13"/>
  <c r="J19" i="13" s="1"/>
  <c r="R21" i="13"/>
  <c r="H18" i="13" s="1"/>
  <c r="O21" i="13"/>
  <c r="M21" i="13"/>
  <c r="K21" i="13"/>
  <c r="I21" i="13"/>
  <c r="G21" i="13"/>
  <c r="P20" i="13"/>
  <c r="N20" i="13"/>
  <c r="H20" i="13"/>
  <c r="N19" i="13"/>
  <c r="H19" i="13"/>
  <c r="P18" i="13"/>
  <c r="N18" i="13"/>
  <c r="L18" i="13"/>
  <c r="V17" i="13"/>
  <c r="U17" i="13"/>
  <c r="N16" i="13" s="1"/>
  <c r="T17" i="13"/>
  <c r="L15" i="13" s="1"/>
  <c r="S17" i="13"/>
  <c r="J14" i="13" s="1"/>
  <c r="R17" i="13"/>
  <c r="H15" i="13" s="1"/>
  <c r="O17" i="13"/>
  <c r="M17" i="13"/>
  <c r="K17" i="13"/>
  <c r="I17" i="13"/>
  <c r="G17" i="13"/>
  <c r="P16" i="13"/>
  <c r="J16" i="13"/>
  <c r="P15" i="13"/>
  <c r="J15" i="13"/>
  <c r="P14" i="13"/>
  <c r="N14" i="13"/>
  <c r="V13" i="13"/>
  <c r="P12" i="13" s="1"/>
  <c r="U13" i="13"/>
  <c r="N11" i="13" s="1"/>
  <c r="T13" i="13"/>
  <c r="L10" i="13" s="1"/>
  <c r="S13" i="13"/>
  <c r="J11" i="13" s="1"/>
  <c r="R13" i="13"/>
  <c r="O13" i="13"/>
  <c r="M13" i="13"/>
  <c r="K13" i="13"/>
  <c r="I13" i="13"/>
  <c r="G13" i="13"/>
  <c r="L12" i="13"/>
  <c r="L11" i="13"/>
  <c r="P10" i="13"/>
  <c r="V9" i="13"/>
  <c r="P7" i="13" s="1"/>
  <c r="U9" i="13"/>
  <c r="N6" i="13" s="1"/>
  <c r="T9" i="13"/>
  <c r="L7" i="13" s="1"/>
  <c r="S9" i="13"/>
  <c r="R9" i="13"/>
  <c r="O9" i="13"/>
  <c r="M9" i="13"/>
  <c r="K9" i="13"/>
  <c r="K49" i="13" s="1"/>
  <c r="I9" i="13"/>
  <c r="I49" i="13" s="1"/>
  <c r="G9" i="13"/>
  <c r="N8" i="13"/>
  <c r="H8" i="13"/>
  <c r="N7" i="13"/>
  <c r="H7" i="13"/>
  <c r="H6" i="13"/>
  <c r="U43" i="12"/>
  <c r="Q43" i="12"/>
  <c r="M43" i="12"/>
  <c r="U42" i="12"/>
  <c r="Q42" i="12"/>
  <c r="M42" i="12"/>
  <c r="U41" i="12"/>
  <c r="Q41" i="12"/>
  <c r="M41" i="12"/>
  <c r="O41" i="12" s="1"/>
  <c r="U40" i="12"/>
  <c r="Q40" i="12"/>
  <c r="M40" i="12"/>
  <c r="U39" i="12"/>
  <c r="Q39" i="12"/>
  <c r="M39" i="12"/>
  <c r="U38" i="12"/>
  <c r="Q38" i="12"/>
  <c r="M38" i="12"/>
  <c r="U37" i="12"/>
  <c r="Q37" i="12"/>
  <c r="M37" i="12"/>
  <c r="U36" i="12"/>
  <c r="Q36" i="12"/>
  <c r="M36" i="12"/>
  <c r="U35" i="12"/>
  <c r="W35" i="12" s="1"/>
  <c r="Q35" i="12"/>
  <c r="M35" i="12"/>
  <c r="U34" i="12"/>
  <c r="Q34" i="12"/>
  <c r="M34" i="12"/>
  <c r="U33" i="12"/>
  <c r="Q33" i="12"/>
  <c r="M33" i="12"/>
  <c r="U32" i="12"/>
  <c r="Q32" i="12"/>
  <c r="M32" i="12"/>
  <c r="U31" i="12"/>
  <c r="Q31" i="12"/>
  <c r="M31" i="12"/>
  <c r="U30" i="12"/>
  <c r="Q30" i="12"/>
  <c r="S30" i="12" s="1"/>
  <c r="M30" i="12"/>
  <c r="U29" i="12"/>
  <c r="Q29" i="12"/>
  <c r="M29" i="12"/>
  <c r="U28" i="12"/>
  <c r="Q28" i="12"/>
  <c r="M28" i="12"/>
  <c r="U27" i="12"/>
  <c r="Q27" i="12"/>
  <c r="M27" i="12"/>
  <c r="U26" i="12"/>
  <c r="Q26" i="12"/>
  <c r="M26" i="12"/>
  <c r="U25" i="12"/>
  <c r="Q25" i="12"/>
  <c r="M25" i="12"/>
  <c r="O25" i="12" s="1"/>
  <c r="U24" i="12"/>
  <c r="Q24" i="12"/>
  <c r="M24" i="12"/>
  <c r="U23" i="12"/>
  <c r="Q23" i="12"/>
  <c r="M23" i="12"/>
  <c r="U22" i="12"/>
  <c r="Q22" i="12"/>
  <c r="M22" i="12"/>
  <c r="U21" i="12"/>
  <c r="Q21" i="12"/>
  <c r="M21" i="12"/>
  <c r="U20" i="12"/>
  <c r="Q20" i="12"/>
  <c r="M20" i="12"/>
  <c r="O20" i="12" s="1"/>
  <c r="U19" i="12"/>
  <c r="W19" i="12" s="1"/>
  <c r="Q19" i="12"/>
  <c r="M19" i="12"/>
  <c r="U18" i="12"/>
  <c r="Q18" i="12"/>
  <c r="O18" i="12"/>
  <c r="M18" i="12"/>
  <c r="U17" i="12"/>
  <c r="Q17" i="12"/>
  <c r="M17" i="12"/>
  <c r="U16" i="12"/>
  <c r="S16" i="12"/>
  <c r="Q16" i="12"/>
  <c r="M16" i="12"/>
  <c r="U15" i="12"/>
  <c r="Q15" i="12"/>
  <c r="O15" i="12"/>
  <c r="M15" i="12"/>
  <c r="U14" i="12"/>
  <c r="W14" i="12" s="1"/>
  <c r="Q14" i="12"/>
  <c r="S14" i="12" s="1"/>
  <c r="M14" i="12"/>
  <c r="U13" i="12"/>
  <c r="Q13" i="12"/>
  <c r="S13" i="12" s="1"/>
  <c r="M13" i="12"/>
  <c r="W12" i="12"/>
  <c r="U12" i="12"/>
  <c r="Q12" i="12"/>
  <c r="M12" i="12"/>
  <c r="U11" i="12"/>
  <c r="S11" i="12"/>
  <c r="Q11" i="12"/>
  <c r="O11" i="12"/>
  <c r="M11" i="12"/>
  <c r="Q9" i="12"/>
  <c r="L9" i="12"/>
  <c r="K9" i="12"/>
  <c r="U9" i="12" s="1"/>
  <c r="J9" i="12"/>
  <c r="I9" i="12"/>
  <c r="M9" i="12" s="1"/>
  <c r="H9" i="12"/>
  <c r="U43" i="11"/>
  <c r="S43" i="11"/>
  <c r="M43" i="11"/>
  <c r="K43" i="11"/>
  <c r="I43" i="11"/>
  <c r="G43" i="11"/>
  <c r="E43" i="11"/>
  <c r="U42" i="11"/>
  <c r="S42" i="11"/>
  <c r="M42" i="11"/>
  <c r="K42" i="11"/>
  <c r="I42" i="11"/>
  <c r="G42" i="11"/>
  <c r="E42" i="11"/>
  <c r="U41" i="11"/>
  <c r="S41" i="11"/>
  <c r="M41" i="11"/>
  <c r="K41" i="11"/>
  <c r="I41" i="11"/>
  <c r="G41" i="11"/>
  <c r="E41" i="11"/>
  <c r="U40" i="11"/>
  <c r="S40" i="11"/>
  <c r="M40" i="11"/>
  <c r="K40" i="11"/>
  <c r="I40" i="11"/>
  <c r="G40" i="11"/>
  <c r="E40" i="11"/>
  <c r="AB39" i="11"/>
  <c r="Y39" i="11"/>
  <c r="W39" i="11"/>
  <c r="U39" i="11"/>
  <c r="S39" i="11"/>
  <c r="M39" i="11"/>
  <c r="K39" i="11"/>
  <c r="I39" i="11"/>
  <c r="G39" i="11"/>
  <c r="E39" i="11"/>
  <c r="AB38" i="11"/>
  <c r="Y38" i="11"/>
  <c r="W38" i="11"/>
  <c r="U38" i="11"/>
  <c r="S38" i="11"/>
  <c r="M38" i="11"/>
  <c r="K38" i="11"/>
  <c r="I38" i="11"/>
  <c r="G38" i="11"/>
  <c r="E38" i="11"/>
  <c r="AB37" i="11"/>
  <c r="Y37" i="11"/>
  <c r="W37" i="11"/>
  <c r="U37" i="11"/>
  <c r="S37" i="11"/>
  <c r="M37" i="11"/>
  <c r="K37" i="11"/>
  <c r="I37" i="11"/>
  <c r="G37" i="11"/>
  <c r="E37" i="11"/>
  <c r="AB36" i="11"/>
  <c r="Y36" i="11"/>
  <c r="W36" i="11"/>
  <c r="U36" i="11"/>
  <c r="S36" i="11"/>
  <c r="M36" i="11"/>
  <c r="K36" i="11"/>
  <c r="I36" i="11"/>
  <c r="G36" i="11"/>
  <c r="E36" i="11"/>
  <c r="AB35" i="11"/>
  <c r="Y35" i="11"/>
  <c r="W35" i="11"/>
  <c r="U35" i="11"/>
  <c r="S35" i="11"/>
  <c r="M35" i="11"/>
  <c r="K35" i="11"/>
  <c r="I35" i="11"/>
  <c r="G35" i="11"/>
  <c r="E35" i="11"/>
  <c r="AB34" i="11"/>
  <c r="Y34" i="11"/>
  <c r="W34" i="11"/>
  <c r="U34" i="11"/>
  <c r="S34" i="11"/>
  <c r="M34" i="11"/>
  <c r="K34" i="11"/>
  <c r="I34" i="11"/>
  <c r="G34" i="11"/>
  <c r="E34" i="11"/>
  <c r="AB33" i="11"/>
  <c r="Y33" i="11"/>
  <c r="W33" i="11"/>
  <c r="U33" i="11"/>
  <c r="S33" i="11"/>
  <c r="M33" i="11"/>
  <c r="K33" i="11"/>
  <c r="I33" i="11"/>
  <c r="G33" i="11"/>
  <c r="E33" i="11"/>
  <c r="AB32" i="11"/>
  <c r="Y32" i="11"/>
  <c r="W32" i="11"/>
  <c r="U32" i="11"/>
  <c r="S32" i="11"/>
  <c r="M32" i="11"/>
  <c r="K32" i="11"/>
  <c r="I32" i="11"/>
  <c r="G32" i="11"/>
  <c r="E32" i="11"/>
  <c r="AB31" i="11"/>
  <c r="Y31" i="11"/>
  <c r="W31" i="11"/>
  <c r="U31" i="11"/>
  <c r="S31" i="11"/>
  <c r="M31" i="11"/>
  <c r="K31" i="11"/>
  <c r="I31" i="11"/>
  <c r="G31" i="11"/>
  <c r="E31" i="11"/>
  <c r="AB30" i="11"/>
  <c r="AC30" i="11" s="1"/>
  <c r="Y30" i="11"/>
  <c r="W30" i="11"/>
  <c r="U30" i="11"/>
  <c r="S30" i="11"/>
  <c r="M30" i="11"/>
  <c r="K30" i="11"/>
  <c r="I30" i="11"/>
  <c r="G30" i="11"/>
  <c r="E30" i="11"/>
  <c r="AB29" i="11"/>
  <c r="Y29" i="11"/>
  <c r="W29" i="11"/>
  <c r="U29" i="11"/>
  <c r="S29" i="11"/>
  <c r="M29" i="11"/>
  <c r="K29" i="11"/>
  <c r="I29" i="11"/>
  <c r="G29" i="11"/>
  <c r="E29" i="11"/>
  <c r="AB28" i="11"/>
  <c r="AC28" i="11" s="1"/>
  <c r="Y28" i="11"/>
  <c r="W28" i="11"/>
  <c r="U28" i="11"/>
  <c r="S28" i="11"/>
  <c r="M28" i="11"/>
  <c r="K28" i="11"/>
  <c r="I28" i="11"/>
  <c r="G28" i="11"/>
  <c r="E28" i="11"/>
  <c r="AB27" i="11"/>
  <c r="AC27" i="11" s="1"/>
  <c r="Y27" i="11"/>
  <c r="Z27" i="11" s="1"/>
  <c r="W27" i="11"/>
  <c r="U27" i="11"/>
  <c r="S27" i="11"/>
  <c r="M27" i="11"/>
  <c r="K27" i="11"/>
  <c r="I27" i="11"/>
  <c r="G27" i="11"/>
  <c r="E27" i="11"/>
  <c r="AB26" i="11"/>
  <c r="AC26" i="11" s="1"/>
  <c r="Y26" i="11"/>
  <c r="W26" i="11"/>
  <c r="U26" i="11"/>
  <c r="S26" i="11"/>
  <c r="M26" i="11"/>
  <c r="K26" i="11"/>
  <c r="I26" i="11"/>
  <c r="G26" i="11"/>
  <c r="E26" i="11"/>
  <c r="AB25" i="11"/>
  <c r="AC25" i="11" s="1"/>
  <c r="Y25" i="11"/>
  <c r="Z25" i="11" s="1"/>
  <c r="W25" i="11"/>
  <c r="U25" i="11"/>
  <c r="S25" i="11"/>
  <c r="M25" i="11"/>
  <c r="K25" i="11"/>
  <c r="I25" i="11"/>
  <c r="G25" i="11"/>
  <c r="E25" i="11"/>
  <c r="AB24" i="11"/>
  <c r="AC24" i="11" s="1"/>
  <c r="Y24" i="11"/>
  <c r="W24" i="11"/>
  <c r="U24" i="11"/>
  <c r="S24" i="11"/>
  <c r="M24" i="11"/>
  <c r="K24" i="11"/>
  <c r="I24" i="11"/>
  <c r="G24" i="11"/>
  <c r="E24" i="11"/>
  <c r="AB23" i="11"/>
  <c r="AC23" i="11" s="1"/>
  <c r="Y23" i="11"/>
  <c r="Z23" i="11" s="1"/>
  <c r="W23" i="11"/>
  <c r="U23" i="11"/>
  <c r="S23" i="11"/>
  <c r="M23" i="11"/>
  <c r="K23" i="11"/>
  <c r="I23" i="11"/>
  <c r="G23" i="11"/>
  <c r="E23" i="11"/>
  <c r="AB22" i="11"/>
  <c r="AC22" i="11" s="1"/>
  <c r="Y22" i="11"/>
  <c r="W22" i="11"/>
  <c r="U22" i="11"/>
  <c r="S22" i="11"/>
  <c r="M22" i="11"/>
  <c r="K22" i="11"/>
  <c r="I22" i="11"/>
  <c r="G22" i="11"/>
  <c r="E22" i="11"/>
  <c r="AB21" i="11"/>
  <c r="AC21" i="11" s="1"/>
  <c r="Y21" i="11"/>
  <c r="Z21" i="11" s="1"/>
  <c r="W21" i="11"/>
  <c r="U21" i="11"/>
  <c r="S21" i="11"/>
  <c r="M21" i="11"/>
  <c r="K21" i="11"/>
  <c r="I21" i="11"/>
  <c r="G21" i="11"/>
  <c r="E21" i="11"/>
  <c r="AB20" i="11"/>
  <c r="AC20" i="11" s="1"/>
  <c r="Y20" i="11"/>
  <c r="W20" i="11"/>
  <c r="U20" i="11"/>
  <c r="S20" i="11"/>
  <c r="M20" i="11"/>
  <c r="K20" i="11"/>
  <c r="I20" i="11"/>
  <c r="G20" i="11"/>
  <c r="E20" i="11"/>
  <c r="AB19" i="11"/>
  <c r="AC19" i="11" s="1"/>
  <c r="Y19" i="11"/>
  <c r="Z19" i="11" s="1"/>
  <c r="W19" i="11"/>
  <c r="U19" i="11"/>
  <c r="S19" i="11"/>
  <c r="M19" i="11"/>
  <c r="K19" i="11"/>
  <c r="I19" i="11"/>
  <c r="G19" i="11"/>
  <c r="E19" i="11"/>
  <c r="AB18" i="11"/>
  <c r="AC18" i="11" s="1"/>
  <c r="Z18" i="11"/>
  <c r="Y18" i="11"/>
  <c r="W18" i="11"/>
  <c r="U18" i="11"/>
  <c r="S18" i="11"/>
  <c r="M18" i="11"/>
  <c r="K18" i="11"/>
  <c r="I18" i="11"/>
  <c r="G18" i="11"/>
  <c r="E18" i="11"/>
  <c r="AB17" i="11"/>
  <c r="AC17" i="11" s="1"/>
  <c r="Y17" i="11"/>
  <c r="Z17" i="11" s="1"/>
  <c r="W17" i="11"/>
  <c r="U17" i="11"/>
  <c r="S17" i="11"/>
  <c r="M17" i="11"/>
  <c r="K17" i="11"/>
  <c r="I17" i="11"/>
  <c r="G17" i="11"/>
  <c r="E17" i="11"/>
  <c r="AB16" i="11"/>
  <c r="AC16" i="11" s="1"/>
  <c r="Z16" i="11"/>
  <c r="Y16" i="11"/>
  <c r="W16" i="11"/>
  <c r="U16" i="11"/>
  <c r="S16" i="11"/>
  <c r="M16" i="11"/>
  <c r="K16" i="11"/>
  <c r="I16" i="11"/>
  <c r="G16" i="11"/>
  <c r="E16" i="11"/>
  <c r="AB15" i="11"/>
  <c r="AC15" i="11" s="1"/>
  <c r="Y15" i="11"/>
  <c r="Z15" i="11" s="1"/>
  <c r="W15" i="11"/>
  <c r="U15" i="11"/>
  <c r="S15" i="11"/>
  <c r="M15" i="11"/>
  <c r="K15" i="11"/>
  <c r="I15" i="11"/>
  <c r="G15" i="11"/>
  <c r="E15" i="11"/>
  <c r="AB14" i="11"/>
  <c r="AC14" i="11" s="1"/>
  <c r="Z14" i="11"/>
  <c r="Y14" i="11"/>
  <c r="W14" i="11"/>
  <c r="U14" i="11"/>
  <c r="S14" i="11"/>
  <c r="M14" i="11"/>
  <c r="K14" i="11"/>
  <c r="I14" i="11"/>
  <c r="G14" i="11"/>
  <c r="E14" i="11"/>
  <c r="AB13" i="11"/>
  <c r="AC13" i="11" s="1"/>
  <c r="Y13" i="11"/>
  <c r="Z13" i="11" s="1"/>
  <c r="W13" i="11"/>
  <c r="U13" i="11"/>
  <c r="S13" i="11"/>
  <c r="M13" i="11"/>
  <c r="K13" i="11"/>
  <c r="I13" i="11"/>
  <c r="G13" i="11"/>
  <c r="E13" i="11"/>
  <c r="AB12" i="11"/>
  <c r="AC12" i="11" s="1"/>
  <c r="Z12" i="11"/>
  <c r="Y12" i="11"/>
  <c r="W12" i="11"/>
  <c r="U12" i="11"/>
  <c r="S12" i="11"/>
  <c r="M12" i="11"/>
  <c r="K12" i="11"/>
  <c r="I12" i="11"/>
  <c r="G12" i="11"/>
  <c r="E12" i="11"/>
  <c r="AB11" i="11"/>
  <c r="AC11" i="11" s="1"/>
  <c r="Y11" i="11"/>
  <c r="Z11" i="11" s="1"/>
  <c r="W11" i="11"/>
  <c r="U11" i="11"/>
  <c r="S11" i="11"/>
  <c r="M11" i="11"/>
  <c r="K11" i="11"/>
  <c r="I11" i="11"/>
  <c r="G11" i="11"/>
  <c r="E11" i="11"/>
  <c r="AB10" i="11"/>
  <c r="AC10" i="11" s="1"/>
  <c r="Z10" i="11"/>
  <c r="Y10" i="11"/>
  <c r="W10" i="11"/>
  <c r="U10" i="11"/>
  <c r="S10" i="11"/>
  <c r="M10" i="11"/>
  <c r="K10" i="11"/>
  <c r="I10" i="11"/>
  <c r="G10" i="11"/>
  <c r="E10" i="11"/>
  <c r="AB9" i="11"/>
  <c r="AC9" i="11" s="1"/>
  <c r="Y9" i="11"/>
  <c r="Z9" i="11" s="1"/>
  <c r="W9" i="11"/>
  <c r="U9" i="11"/>
  <c r="S9" i="11"/>
  <c r="M9" i="11"/>
  <c r="K9" i="11"/>
  <c r="I9" i="11"/>
  <c r="G9" i="11"/>
  <c r="E9" i="11"/>
  <c r="AB8" i="11"/>
  <c r="AC33" i="11" s="1"/>
  <c r="Z8" i="11"/>
  <c r="Y8" i="11"/>
  <c r="W8" i="11"/>
  <c r="U8" i="11"/>
  <c r="S8" i="11"/>
  <c r="M8" i="11"/>
  <c r="K8" i="11"/>
  <c r="I8" i="11"/>
  <c r="G8" i="11"/>
  <c r="E8" i="11"/>
  <c r="AB7" i="11"/>
  <c r="AC37" i="11" s="1"/>
  <c r="Y7" i="11"/>
  <c r="Z29" i="11" s="1"/>
  <c r="W7" i="11"/>
  <c r="U7" i="11"/>
  <c r="S7" i="11"/>
  <c r="M7" i="11"/>
  <c r="K7" i="11"/>
  <c r="I7" i="11"/>
  <c r="G7" i="11"/>
  <c r="E7" i="11"/>
  <c r="R21" i="10"/>
  <c r="L21" i="10"/>
  <c r="L20" i="10"/>
  <c r="R19" i="10"/>
  <c r="L19" i="10"/>
  <c r="R18" i="10"/>
  <c r="AD17" i="10"/>
  <c r="R17" i="10"/>
  <c r="L17" i="10"/>
  <c r="R16" i="10"/>
  <c r="AD15" i="10"/>
  <c r="R15" i="10"/>
  <c r="L15" i="10"/>
  <c r="R14" i="10"/>
  <c r="AD13" i="10"/>
  <c r="R13" i="10"/>
  <c r="L13" i="10"/>
  <c r="R12" i="10"/>
  <c r="AD11" i="10"/>
  <c r="R11" i="10"/>
  <c r="L11" i="10"/>
  <c r="R10" i="10"/>
  <c r="AD8" i="10"/>
  <c r="AA8" i="10"/>
  <c r="AD21" i="10" s="1"/>
  <c r="U8" i="10"/>
  <c r="X19" i="10" s="1"/>
  <c r="O8" i="10"/>
  <c r="R20" i="10" s="1"/>
  <c r="L8" i="10"/>
  <c r="I8" i="10"/>
  <c r="L18" i="10" s="1"/>
  <c r="O45" i="9"/>
  <c r="M45" i="9"/>
  <c r="Y44" i="9"/>
  <c r="W44" i="9"/>
  <c r="O44" i="9"/>
  <c r="M44" i="9"/>
  <c r="Y43" i="9"/>
  <c r="W43" i="9"/>
  <c r="O43" i="9"/>
  <c r="M43" i="9"/>
  <c r="Y42" i="9"/>
  <c r="W42" i="9"/>
  <c r="O42" i="9"/>
  <c r="M42" i="9"/>
  <c r="Y41" i="9"/>
  <c r="W41" i="9"/>
  <c r="O41" i="9"/>
  <c r="M41" i="9"/>
  <c r="Y40" i="9"/>
  <c r="W40" i="9"/>
  <c r="O40" i="9"/>
  <c r="M40" i="9"/>
  <c r="Y39" i="9"/>
  <c r="W39" i="9"/>
  <c r="O39" i="9"/>
  <c r="M39" i="9"/>
  <c r="Y38" i="9"/>
  <c r="W38" i="9"/>
  <c r="O38" i="9"/>
  <c r="M38" i="9"/>
  <c r="Y37" i="9"/>
  <c r="W37" i="9"/>
  <c r="O37" i="9"/>
  <c r="M37" i="9"/>
  <c r="Y36" i="9"/>
  <c r="W36" i="9"/>
  <c r="O36" i="9"/>
  <c r="M36" i="9"/>
  <c r="Y35" i="9"/>
  <c r="W35" i="9"/>
  <c r="O35" i="9"/>
  <c r="M35" i="9"/>
  <c r="Y34" i="9"/>
  <c r="W34" i="9"/>
  <c r="O34" i="9"/>
  <c r="M34" i="9"/>
  <c r="Y33" i="9"/>
  <c r="W33" i="9"/>
  <c r="O33" i="9"/>
  <c r="M33" i="9"/>
  <c r="Y32" i="9"/>
  <c r="W32" i="9"/>
  <c r="O32" i="9"/>
  <c r="M32" i="9"/>
  <c r="AD30" i="9"/>
  <c r="AA30" i="9"/>
  <c r="T30" i="9"/>
  <c r="Y30" i="9" s="1"/>
  <c r="Q30" i="9"/>
  <c r="W30" i="9" s="1"/>
  <c r="J30" i="9"/>
  <c r="O30" i="9" s="1"/>
  <c r="AF22" i="9"/>
  <c r="AC22" i="9"/>
  <c r="Z22" i="9"/>
  <c r="W22" i="9"/>
  <c r="AF21" i="9"/>
  <c r="AC21" i="9"/>
  <c r="Z21" i="9"/>
  <c r="W21" i="9"/>
  <c r="AF20" i="9"/>
  <c r="AC20" i="9"/>
  <c r="Z20" i="9"/>
  <c r="W20" i="9"/>
  <c r="AF19" i="9"/>
  <c r="AC19" i="9"/>
  <c r="Z19" i="9"/>
  <c r="W19" i="9"/>
  <c r="AF18" i="9"/>
  <c r="AC18" i="9"/>
  <c r="Z18" i="9"/>
  <c r="W18" i="9"/>
  <c r="AF17" i="9"/>
  <c r="AC17" i="9"/>
  <c r="Z17" i="9"/>
  <c r="W17" i="9"/>
  <c r="AF16" i="9"/>
  <c r="AC16" i="9"/>
  <c r="Z16" i="9"/>
  <c r="W16" i="9"/>
  <c r="AF15" i="9"/>
  <c r="AC15" i="9"/>
  <c r="Z15" i="9"/>
  <c r="W15" i="9"/>
  <c r="AF14" i="9"/>
  <c r="AC14" i="9"/>
  <c r="Z14" i="9"/>
  <c r="W14" i="9"/>
  <c r="AF13" i="9"/>
  <c r="AC13" i="9"/>
  <c r="Z13" i="9"/>
  <c r="W13" i="9"/>
  <c r="AF12" i="9"/>
  <c r="AC12" i="9"/>
  <c r="Z12" i="9"/>
  <c r="W12" i="9"/>
  <c r="AF11" i="9"/>
  <c r="AC11" i="9"/>
  <c r="Z11" i="9"/>
  <c r="W11" i="9"/>
  <c r="AF10" i="9"/>
  <c r="AC10" i="9"/>
  <c r="Z10" i="9"/>
  <c r="W10" i="9"/>
  <c r="AF9" i="9"/>
  <c r="AC9" i="9"/>
  <c r="Z9" i="9"/>
  <c r="W9" i="9"/>
  <c r="AC7" i="9"/>
  <c r="W7" i="9"/>
  <c r="N7" i="9"/>
  <c r="AF7" i="9" s="1"/>
  <c r="K7" i="9"/>
  <c r="I17" i="8"/>
  <c r="J17" i="8" s="1"/>
  <c r="H17" i="8"/>
  <c r="H16" i="8"/>
  <c r="I16" i="8" s="1"/>
  <c r="J16" i="8" s="1"/>
  <c r="H15" i="8"/>
  <c r="I15" i="8" s="1"/>
  <c r="J15" i="8" s="1"/>
  <c r="H14" i="8"/>
  <c r="I14" i="8" s="1"/>
  <c r="J14" i="8" s="1"/>
  <c r="H13" i="8"/>
  <c r="I13" i="8" s="1"/>
  <c r="J13" i="8" s="1"/>
  <c r="H12" i="8"/>
  <c r="I12" i="8" s="1"/>
  <c r="J12" i="8" s="1"/>
  <c r="I11" i="8"/>
  <c r="J11" i="8" s="1"/>
  <c r="H11" i="8"/>
  <c r="I10" i="8"/>
  <c r="J10" i="8" s="1"/>
  <c r="H10" i="8"/>
  <c r="I9" i="8"/>
  <c r="J9" i="8" s="1"/>
  <c r="H9" i="8"/>
  <c r="H8" i="8"/>
  <c r="I8" i="8" s="1"/>
  <c r="J8" i="8" s="1"/>
  <c r="N42" i="7"/>
  <c r="M42" i="7"/>
  <c r="L42" i="7"/>
  <c r="K42" i="7"/>
  <c r="J42" i="7"/>
  <c r="I42" i="7"/>
  <c r="H42" i="7"/>
  <c r="G42" i="7"/>
  <c r="O42" i="7" s="1"/>
  <c r="F42" i="7"/>
  <c r="E42" i="7"/>
  <c r="O41" i="7"/>
  <c r="O40" i="7"/>
  <c r="O39" i="7"/>
  <c r="O38" i="7"/>
  <c r="O37" i="7"/>
  <c r="O36" i="7"/>
  <c r="O35" i="7"/>
  <c r="O34" i="7"/>
  <c r="O33" i="7"/>
  <c r="O32" i="7"/>
  <c r="G19" i="7"/>
  <c r="E19" i="7"/>
  <c r="I18" i="7"/>
  <c r="I17" i="7"/>
  <c r="I16" i="7"/>
  <c r="I14" i="7"/>
  <c r="I13" i="7"/>
  <c r="I12" i="7"/>
  <c r="I11" i="7"/>
  <c r="I10" i="7"/>
  <c r="I9" i="7"/>
  <c r="I19" i="7" s="1"/>
  <c r="G8" i="7"/>
  <c r="E8" i="7"/>
  <c r="K139" i="6"/>
  <c r="K138" i="6"/>
  <c r="K141" i="6" s="1"/>
  <c r="M137" i="6" s="1"/>
  <c r="K137" i="6"/>
  <c r="H137" i="6"/>
  <c r="K135" i="6"/>
  <c r="H135" i="6"/>
  <c r="O130" i="6"/>
  <c r="N130" i="6"/>
  <c r="M130" i="6"/>
  <c r="G130" i="6"/>
  <c r="O129" i="6"/>
  <c r="N129" i="6"/>
  <c r="G129" i="6"/>
  <c r="M129" i="6" s="1"/>
  <c r="O128" i="6"/>
  <c r="N128" i="6"/>
  <c r="J128" i="6"/>
  <c r="G128" i="6"/>
  <c r="M128" i="6" s="1"/>
  <c r="O127" i="6"/>
  <c r="N127" i="6"/>
  <c r="M127" i="6"/>
  <c r="J127" i="6"/>
  <c r="G127" i="6"/>
  <c r="O126" i="6"/>
  <c r="N126" i="6"/>
  <c r="J126" i="6"/>
  <c r="M126" i="6" s="1"/>
  <c r="G126" i="6"/>
  <c r="O125" i="6"/>
  <c r="N125" i="6"/>
  <c r="J125" i="6"/>
  <c r="G125" i="6"/>
  <c r="M125" i="6" s="1"/>
  <c r="O124" i="6"/>
  <c r="N124" i="6"/>
  <c r="J124" i="6"/>
  <c r="M124" i="6" s="1"/>
  <c r="G124" i="6"/>
  <c r="O123" i="6"/>
  <c r="N123" i="6"/>
  <c r="G123" i="6"/>
  <c r="M123" i="6" s="1"/>
  <c r="O122" i="6"/>
  <c r="N122" i="6"/>
  <c r="M122" i="6"/>
  <c r="J122" i="6"/>
  <c r="G122" i="6"/>
  <c r="O121" i="6"/>
  <c r="N121" i="6"/>
  <c r="J121" i="6"/>
  <c r="M121" i="6" s="1"/>
  <c r="G121" i="6"/>
  <c r="O120" i="6"/>
  <c r="N120" i="6"/>
  <c r="J120" i="6"/>
  <c r="G120" i="6"/>
  <c r="M120" i="6" s="1"/>
  <c r="O119" i="6"/>
  <c r="N119" i="6"/>
  <c r="J119" i="6"/>
  <c r="M119" i="6" s="1"/>
  <c r="G119" i="6"/>
  <c r="O118" i="6"/>
  <c r="N118" i="6"/>
  <c r="J118" i="6"/>
  <c r="G118" i="6"/>
  <c r="M118" i="6" s="1"/>
  <c r="O117" i="6"/>
  <c r="N117" i="6"/>
  <c r="M117" i="6"/>
  <c r="G117" i="6"/>
  <c r="O116" i="6"/>
  <c r="N116" i="6"/>
  <c r="J116" i="6"/>
  <c r="M116" i="6" s="1"/>
  <c r="G116" i="6"/>
  <c r="O115" i="6"/>
  <c r="N115" i="6"/>
  <c r="J115" i="6"/>
  <c r="G115" i="6"/>
  <c r="M115" i="6" s="1"/>
  <c r="O114" i="6"/>
  <c r="N114" i="6"/>
  <c r="J114" i="6"/>
  <c r="M114" i="6" s="1"/>
  <c r="G114" i="6"/>
  <c r="O113" i="6"/>
  <c r="N113" i="6"/>
  <c r="J113" i="6"/>
  <c r="G113" i="6"/>
  <c r="M113" i="6" s="1"/>
  <c r="O112" i="6"/>
  <c r="N112" i="6"/>
  <c r="J112" i="6"/>
  <c r="G112" i="6"/>
  <c r="M112" i="6" s="1"/>
  <c r="O111" i="6"/>
  <c r="N111" i="6"/>
  <c r="M111" i="6"/>
  <c r="G111" i="6"/>
  <c r="O110" i="6"/>
  <c r="N110" i="6"/>
  <c r="J110" i="6"/>
  <c r="G110" i="6"/>
  <c r="M110" i="6" s="1"/>
  <c r="O109" i="6"/>
  <c r="N109" i="6"/>
  <c r="J109" i="6"/>
  <c r="M109" i="6" s="1"/>
  <c r="G109" i="6"/>
  <c r="O108" i="6"/>
  <c r="N108" i="6"/>
  <c r="J108" i="6"/>
  <c r="G108" i="6"/>
  <c r="M108" i="6" s="1"/>
  <c r="O107" i="6"/>
  <c r="N107" i="6"/>
  <c r="J107" i="6"/>
  <c r="G107" i="6"/>
  <c r="M107" i="6" s="1"/>
  <c r="O106" i="6"/>
  <c r="N106" i="6"/>
  <c r="M106" i="6"/>
  <c r="J106" i="6"/>
  <c r="G106" i="6"/>
  <c r="O105" i="6"/>
  <c r="N105" i="6"/>
  <c r="M105" i="6"/>
  <c r="G105" i="6"/>
  <c r="O104" i="6"/>
  <c r="N104" i="6"/>
  <c r="J104" i="6"/>
  <c r="M104" i="6" s="1"/>
  <c r="G104" i="6"/>
  <c r="O103" i="6"/>
  <c r="N103" i="6"/>
  <c r="J103" i="6"/>
  <c r="G103" i="6"/>
  <c r="M103" i="6" s="1"/>
  <c r="O102" i="6"/>
  <c r="N102" i="6"/>
  <c r="J102" i="6"/>
  <c r="G102" i="6"/>
  <c r="M102" i="6" s="1"/>
  <c r="O101" i="6"/>
  <c r="N101" i="6"/>
  <c r="M101" i="6"/>
  <c r="J101" i="6"/>
  <c r="G101" i="6"/>
  <c r="O100" i="6"/>
  <c r="N100" i="6"/>
  <c r="J100" i="6"/>
  <c r="G100" i="6"/>
  <c r="M100" i="6" s="1"/>
  <c r="O99" i="6"/>
  <c r="N99" i="6"/>
  <c r="M99" i="6"/>
  <c r="G99" i="6"/>
  <c r="O98" i="6"/>
  <c r="N98" i="6"/>
  <c r="J98" i="6"/>
  <c r="G98" i="6"/>
  <c r="M98" i="6" s="1"/>
  <c r="O97" i="6"/>
  <c r="N97" i="6"/>
  <c r="J97" i="6"/>
  <c r="G97" i="6"/>
  <c r="M97" i="6" s="1"/>
  <c r="O96" i="6"/>
  <c r="N96" i="6"/>
  <c r="M96" i="6"/>
  <c r="J96" i="6"/>
  <c r="G96" i="6"/>
  <c r="O95" i="6"/>
  <c r="N95" i="6"/>
  <c r="J95" i="6"/>
  <c r="G95" i="6"/>
  <c r="M95" i="6" s="1"/>
  <c r="O94" i="6"/>
  <c r="N94" i="6"/>
  <c r="M94" i="6"/>
  <c r="J94" i="6"/>
  <c r="G94" i="6"/>
  <c r="O93" i="6"/>
  <c r="N93" i="6"/>
  <c r="G93" i="6"/>
  <c r="M93" i="6" s="1"/>
  <c r="O92" i="6"/>
  <c r="N92" i="6"/>
  <c r="J92" i="6"/>
  <c r="G92" i="6"/>
  <c r="M92" i="6" s="1"/>
  <c r="O91" i="6"/>
  <c r="N91" i="6"/>
  <c r="M91" i="6"/>
  <c r="J91" i="6"/>
  <c r="G91" i="6"/>
  <c r="O90" i="6"/>
  <c r="N90" i="6"/>
  <c r="J90" i="6"/>
  <c r="G90" i="6"/>
  <c r="M90" i="6" s="1"/>
  <c r="O89" i="6"/>
  <c r="N89" i="6"/>
  <c r="M89" i="6"/>
  <c r="J89" i="6"/>
  <c r="G89" i="6"/>
  <c r="O88" i="6"/>
  <c r="N88" i="6"/>
  <c r="J88" i="6"/>
  <c r="M88" i="6" s="1"/>
  <c r="G88" i="6"/>
  <c r="O87" i="6"/>
  <c r="N87" i="6"/>
  <c r="G87" i="6"/>
  <c r="H139" i="6" s="1"/>
  <c r="O86" i="6"/>
  <c r="N86" i="6"/>
  <c r="M86" i="6"/>
  <c r="J86" i="6"/>
  <c r="G86" i="6"/>
  <c r="O85" i="6"/>
  <c r="N85" i="6"/>
  <c r="J85" i="6"/>
  <c r="G85" i="6"/>
  <c r="M85" i="6" s="1"/>
  <c r="O84" i="6"/>
  <c r="N84" i="6"/>
  <c r="M84" i="6"/>
  <c r="J84" i="6"/>
  <c r="G84" i="6"/>
  <c r="O83" i="6"/>
  <c r="N83" i="6"/>
  <c r="J83" i="6"/>
  <c r="M83" i="6" s="1"/>
  <c r="G83" i="6"/>
  <c r="O82" i="6"/>
  <c r="N82" i="6"/>
  <c r="J82" i="6"/>
  <c r="G82" i="6"/>
  <c r="M82" i="6" s="1"/>
  <c r="O81" i="6"/>
  <c r="N81" i="6"/>
  <c r="G81" i="6"/>
  <c r="M81" i="6" s="1"/>
  <c r="O80" i="6"/>
  <c r="N80" i="6"/>
  <c r="J80" i="6"/>
  <c r="G80" i="6"/>
  <c r="M80" i="6" s="1"/>
  <c r="O79" i="6"/>
  <c r="N79" i="6"/>
  <c r="M79" i="6"/>
  <c r="J79" i="6"/>
  <c r="G79" i="6"/>
  <c r="O78" i="6"/>
  <c r="N78" i="6"/>
  <c r="J78" i="6"/>
  <c r="M78" i="6" s="1"/>
  <c r="G78" i="6"/>
  <c r="O77" i="6"/>
  <c r="N77" i="6"/>
  <c r="J77" i="6"/>
  <c r="G77" i="6"/>
  <c r="M77" i="6" s="1"/>
  <c r="O76" i="6"/>
  <c r="N76" i="6"/>
  <c r="J76" i="6"/>
  <c r="M76" i="6" s="1"/>
  <c r="G76" i="6"/>
  <c r="O75" i="6"/>
  <c r="N75" i="6"/>
  <c r="G75" i="6"/>
  <c r="M75" i="6" s="1"/>
  <c r="O74" i="6"/>
  <c r="N74" i="6"/>
  <c r="M74" i="6"/>
  <c r="J74" i="6"/>
  <c r="G74" i="6"/>
  <c r="O73" i="6"/>
  <c r="N73" i="6"/>
  <c r="J73" i="6"/>
  <c r="M73" i="6" s="1"/>
  <c r="G73" i="6"/>
  <c r="O72" i="6"/>
  <c r="N72" i="6"/>
  <c r="J72" i="6"/>
  <c r="G72" i="6"/>
  <c r="M72" i="6" s="1"/>
  <c r="O71" i="6"/>
  <c r="N71" i="6"/>
  <c r="J71" i="6"/>
  <c r="M71" i="6" s="1"/>
  <c r="G71" i="6"/>
  <c r="O70" i="6"/>
  <c r="N70" i="6"/>
  <c r="J70" i="6"/>
  <c r="G70" i="6"/>
  <c r="M70" i="6" s="1"/>
  <c r="O69" i="6"/>
  <c r="N69" i="6"/>
  <c r="M69" i="6"/>
  <c r="G69" i="6"/>
  <c r="O68" i="6"/>
  <c r="N68" i="6"/>
  <c r="J68" i="6"/>
  <c r="M68" i="6" s="1"/>
  <c r="G68" i="6"/>
  <c r="O67" i="6"/>
  <c r="N67" i="6"/>
  <c r="J67" i="6"/>
  <c r="G67" i="6"/>
  <c r="M67" i="6" s="1"/>
  <c r="O66" i="6"/>
  <c r="N66" i="6"/>
  <c r="J66" i="6"/>
  <c r="M66" i="6" s="1"/>
  <c r="G66" i="6"/>
  <c r="O65" i="6"/>
  <c r="N65" i="6"/>
  <c r="J65" i="6"/>
  <c r="G65" i="6"/>
  <c r="M65" i="6" s="1"/>
  <c r="O64" i="6"/>
  <c r="N64" i="6"/>
  <c r="J64" i="6"/>
  <c r="G64" i="6"/>
  <c r="M64" i="6" s="1"/>
  <c r="O63" i="6"/>
  <c r="N63" i="6"/>
  <c r="M63" i="6"/>
  <c r="G63" i="6"/>
  <c r="O62" i="6"/>
  <c r="N62" i="6"/>
  <c r="J62" i="6"/>
  <c r="G62" i="6"/>
  <c r="M62" i="6" s="1"/>
  <c r="O61" i="6"/>
  <c r="N61" i="6"/>
  <c r="J61" i="6"/>
  <c r="M61" i="6" s="1"/>
  <c r="G61" i="6"/>
  <c r="O60" i="6"/>
  <c r="N60" i="6"/>
  <c r="J60" i="6"/>
  <c r="G60" i="6"/>
  <c r="M60" i="6" s="1"/>
  <c r="O59" i="6"/>
  <c r="N59" i="6"/>
  <c r="J59" i="6"/>
  <c r="G59" i="6"/>
  <c r="M59" i="6" s="1"/>
  <c r="O58" i="6"/>
  <c r="N58" i="6"/>
  <c r="M58" i="6"/>
  <c r="J58" i="6"/>
  <c r="G58" i="6"/>
  <c r="O57" i="6"/>
  <c r="N57" i="6"/>
  <c r="M57" i="6"/>
  <c r="G57" i="6"/>
  <c r="O56" i="6"/>
  <c r="N56" i="6"/>
  <c r="J56" i="6"/>
  <c r="M56" i="6" s="1"/>
  <c r="G56" i="6"/>
  <c r="O55" i="6"/>
  <c r="N55" i="6"/>
  <c r="J55" i="6"/>
  <c r="G55" i="6"/>
  <c r="M55" i="6" s="1"/>
  <c r="O54" i="6"/>
  <c r="N54" i="6"/>
  <c r="J54" i="6"/>
  <c r="G54" i="6"/>
  <c r="M54" i="6" s="1"/>
  <c r="O53" i="6"/>
  <c r="N53" i="6"/>
  <c r="M53" i="6"/>
  <c r="J53" i="6"/>
  <c r="G53" i="6"/>
  <c r="O52" i="6"/>
  <c r="N52" i="6"/>
  <c r="J52" i="6"/>
  <c r="G52" i="6"/>
  <c r="M52" i="6" s="1"/>
  <c r="O51" i="6"/>
  <c r="N51" i="6"/>
  <c r="M51" i="6"/>
  <c r="G51" i="6"/>
  <c r="O50" i="6"/>
  <c r="N50" i="6"/>
  <c r="J50" i="6"/>
  <c r="G50" i="6"/>
  <c r="M50" i="6" s="1"/>
  <c r="O49" i="6"/>
  <c r="N49" i="6"/>
  <c r="J49" i="6"/>
  <c r="G49" i="6"/>
  <c r="M49" i="6" s="1"/>
  <c r="O48" i="6"/>
  <c r="N48" i="6"/>
  <c r="M48" i="6"/>
  <c r="J48" i="6"/>
  <c r="G48" i="6"/>
  <c r="O47" i="6"/>
  <c r="N47" i="6"/>
  <c r="J47" i="6"/>
  <c r="G47" i="6"/>
  <c r="M47" i="6" s="1"/>
  <c r="O46" i="6"/>
  <c r="N46" i="6"/>
  <c r="M46" i="6"/>
  <c r="J46" i="6"/>
  <c r="G46" i="6"/>
  <c r="O45" i="6"/>
  <c r="N45" i="6"/>
  <c r="G45" i="6"/>
  <c r="M45" i="6" s="1"/>
  <c r="O44" i="6"/>
  <c r="N44" i="6"/>
  <c r="J44" i="6"/>
  <c r="G44" i="6"/>
  <c r="M44" i="6" s="1"/>
  <c r="O43" i="6"/>
  <c r="N43" i="6"/>
  <c r="M43" i="6"/>
  <c r="J43" i="6"/>
  <c r="G43" i="6"/>
  <c r="O42" i="6"/>
  <c r="N42" i="6"/>
  <c r="J42" i="6"/>
  <c r="G42" i="6"/>
  <c r="M42" i="6" s="1"/>
  <c r="O41" i="6"/>
  <c r="N41" i="6"/>
  <c r="M41" i="6"/>
  <c r="J41" i="6"/>
  <c r="G41" i="6"/>
  <c r="O40" i="6"/>
  <c r="N40" i="6"/>
  <c r="J40" i="6"/>
  <c r="M40" i="6" s="1"/>
  <c r="G40" i="6"/>
  <c r="O39" i="6"/>
  <c r="N39" i="6"/>
  <c r="G39" i="6"/>
  <c r="M39" i="6" s="1"/>
  <c r="O38" i="6"/>
  <c r="N38" i="6"/>
  <c r="M38" i="6"/>
  <c r="J38" i="6"/>
  <c r="G38" i="6"/>
  <c r="O37" i="6"/>
  <c r="N37" i="6"/>
  <c r="J37" i="6"/>
  <c r="G37" i="6"/>
  <c r="M37" i="6" s="1"/>
  <c r="O36" i="6"/>
  <c r="N36" i="6"/>
  <c r="M36" i="6"/>
  <c r="J36" i="6"/>
  <c r="G36" i="6"/>
  <c r="O35" i="6"/>
  <c r="N35" i="6"/>
  <c r="J35" i="6"/>
  <c r="M35" i="6" s="1"/>
  <c r="G35" i="6"/>
  <c r="O34" i="6"/>
  <c r="N34" i="6"/>
  <c r="J34" i="6"/>
  <c r="G34" i="6"/>
  <c r="M34" i="6" s="1"/>
  <c r="O33" i="6"/>
  <c r="N33" i="6"/>
  <c r="G33" i="6"/>
  <c r="M33" i="6" s="1"/>
  <c r="O32" i="6"/>
  <c r="N32" i="6"/>
  <c r="J32" i="6"/>
  <c r="G32" i="6"/>
  <c r="M32" i="6" s="1"/>
  <c r="O31" i="6"/>
  <c r="N31" i="6"/>
  <c r="M31" i="6"/>
  <c r="J31" i="6"/>
  <c r="G31" i="6"/>
  <c r="O30" i="6"/>
  <c r="N30" i="6"/>
  <c r="J30" i="6"/>
  <c r="M30" i="6" s="1"/>
  <c r="G30" i="6"/>
  <c r="O29" i="6"/>
  <c r="N29" i="6"/>
  <c r="J29" i="6"/>
  <c r="G29" i="6"/>
  <c r="M29" i="6" s="1"/>
  <c r="O28" i="6"/>
  <c r="N28" i="6"/>
  <c r="J28" i="6"/>
  <c r="M28" i="6" s="1"/>
  <c r="G28" i="6"/>
  <c r="O27" i="6"/>
  <c r="N27" i="6"/>
  <c r="G27" i="6"/>
  <c r="M27" i="6" s="1"/>
  <c r="O26" i="6"/>
  <c r="N26" i="6"/>
  <c r="M26" i="6"/>
  <c r="J26" i="6"/>
  <c r="G26" i="6"/>
  <c r="O25" i="6"/>
  <c r="N25" i="6"/>
  <c r="J25" i="6"/>
  <c r="M25" i="6" s="1"/>
  <c r="G25" i="6"/>
  <c r="O24" i="6"/>
  <c r="N24" i="6"/>
  <c r="J24" i="6"/>
  <c r="G24" i="6"/>
  <c r="M24" i="6" s="1"/>
  <c r="O23" i="6"/>
  <c r="N23" i="6"/>
  <c r="J23" i="6"/>
  <c r="M23" i="6" s="1"/>
  <c r="G23" i="6"/>
  <c r="O22" i="6"/>
  <c r="N22" i="6"/>
  <c r="J22" i="6"/>
  <c r="G22" i="6"/>
  <c r="M22" i="6" s="1"/>
  <c r="O21" i="6"/>
  <c r="N21" i="6"/>
  <c r="M21" i="6"/>
  <c r="G21" i="6"/>
  <c r="O20" i="6"/>
  <c r="N20" i="6"/>
  <c r="J20" i="6"/>
  <c r="M20" i="6" s="1"/>
  <c r="G20" i="6"/>
  <c r="O19" i="6"/>
  <c r="N19" i="6"/>
  <c r="J19" i="6"/>
  <c r="G19" i="6"/>
  <c r="M19" i="6" s="1"/>
  <c r="O18" i="6"/>
  <c r="N18" i="6"/>
  <c r="J18" i="6"/>
  <c r="M18" i="6" s="1"/>
  <c r="G18" i="6"/>
  <c r="O17" i="6"/>
  <c r="N17" i="6"/>
  <c r="J17" i="6"/>
  <c r="G17" i="6"/>
  <c r="M17" i="6" s="1"/>
  <c r="O16" i="6"/>
  <c r="N16" i="6"/>
  <c r="J16" i="6"/>
  <c r="G16" i="6"/>
  <c r="M16" i="6" s="1"/>
  <c r="O15" i="6"/>
  <c r="N15" i="6"/>
  <c r="M15" i="6"/>
  <c r="G15" i="6"/>
  <c r="O14" i="6"/>
  <c r="N14" i="6"/>
  <c r="J14" i="6"/>
  <c r="G14" i="6"/>
  <c r="M14" i="6" s="1"/>
  <c r="O13" i="6"/>
  <c r="N13" i="6"/>
  <c r="J13" i="6"/>
  <c r="M13" i="6" s="1"/>
  <c r="G13" i="6"/>
  <c r="O12" i="6"/>
  <c r="N12" i="6"/>
  <c r="J12" i="6"/>
  <c r="G12" i="6"/>
  <c r="M12" i="6" s="1"/>
  <c r="O11" i="6"/>
  <c r="N11" i="6"/>
  <c r="J11" i="6"/>
  <c r="G11" i="6"/>
  <c r="M11" i="6" s="1"/>
  <c r="O10" i="6"/>
  <c r="N10" i="6"/>
  <c r="M10" i="6"/>
  <c r="J10" i="6"/>
  <c r="J7" i="6" s="1"/>
  <c r="G10" i="6"/>
  <c r="O9" i="6"/>
  <c r="N9" i="6"/>
  <c r="M9" i="6"/>
  <c r="N137" i="6" s="1"/>
  <c r="G9" i="6"/>
  <c r="G7" i="6" s="1"/>
  <c r="O7" i="6"/>
  <c r="N7" i="6"/>
  <c r="L7" i="6"/>
  <c r="L52" i="5"/>
  <c r="I52" i="5"/>
  <c r="H52" i="5"/>
  <c r="L51" i="5"/>
  <c r="H51" i="5" s="1"/>
  <c r="I51" i="5"/>
  <c r="L50" i="5"/>
  <c r="I50" i="5"/>
  <c r="H50" i="5"/>
  <c r="L49" i="5"/>
  <c r="I49" i="5"/>
  <c r="H49" i="5"/>
  <c r="L48" i="5"/>
  <c r="I48" i="5"/>
  <c r="H48" i="5" s="1"/>
  <c r="L47" i="5"/>
  <c r="I47" i="5"/>
  <c r="L46" i="5"/>
  <c r="I46" i="5"/>
  <c r="H46" i="5"/>
  <c r="L45" i="5"/>
  <c r="I45" i="5"/>
  <c r="H45" i="5" s="1"/>
  <c r="L44" i="5"/>
  <c r="I44" i="5"/>
  <c r="H44" i="5"/>
  <c r="L43" i="5"/>
  <c r="I43" i="5"/>
  <c r="H43" i="5" s="1"/>
  <c r="L42" i="5"/>
  <c r="I42" i="5"/>
  <c r="H42" i="5" s="1"/>
  <c r="L41" i="5"/>
  <c r="I41" i="5"/>
  <c r="H41" i="5"/>
  <c r="L40" i="5"/>
  <c r="H40" i="5" s="1"/>
  <c r="I40" i="5"/>
  <c r="L39" i="5"/>
  <c r="I39" i="5"/>
  <c r="H39" i="5"/>
  <c r="L38" i="5"/>
  <c r="I38" i="5"/>
  <c r="H38" i="5"/>
  <c r="L37" i="5"/>
  <c r="I37" i="5"/>
  <c r="H37" i="5" s="1"/>
  <c r="L36" i="5"/>
  <c r="I36" i="5"/>
  <c r="H36" i="5"/>
  <c r="L35" i="5"/>
  <c r="I35" i="5"/>
  <c r="H35" i="5" s="1"/>
  <c r="L34" i="5"/>
  <c r="I34" i="5"/>
  <c r="H34" i="5" s="1"/>
  <c r="L33" i="5"/>
  <c r="I33" i="5"/>
  <c r="H33" i="5"/>
  <c r="L31" i="5"/>
  <c r="H31" i="5" s="1"/>
  <c r="I31" i="5"/>
  <c r="L22" i="5"/>
  <c r="I22" i="5"/>
  <c r="H22" i="5"/>
  <c r="L21" i="5"/>
  <c r="I21" i="5"/>
  <c r="H21" i="5"/>
  <c r="L20" i="5"/>
  <c r="I20" i="5"/>
  <c r="H20" i="5" s="1"/>
  <c r="N19" i="5"/>
  <c r="M19" i="5"/>
  <c r="L19" i="5"/>
  <c r="K19" i="5"/>
  <c r="J19" i="5"/>
  <c r="I19" i="5" s="1"/>
  <c r="H19" i="5" s="1"/>
  <c r="L18" i="5"/>
  <c r="I18" i="5"/>
  <c r="H18" i="5"/>
  <c r="L17" i="5"/>
  <c r="I17" i="5"/>
  <c r="H17" i="5"/>
  <c r="L16" i="5"/>
  <c r="I16" i="5"/>
  <c r="H16" i="5" s="1"/>
  <c r="L15" i="5"/>
  <c r="I15" i="5"/>
  <c r="H15" i="5"/>
  <c r="L14" i="5"/>
  <c r="I14" i="5"/>
  <c r="H14" i="5" s="1"/>
  <c r="N13" i="5"/>
  <c r="M13" i="5"/>
  <c r="L13" i="5" s="1"/>
  <c r="H13" i="5" s="1"/>
  <c r="K13" i="5"/>
  <c r="J13" i="5"/>
  <c r="I13" i="5"/>
  <c r="L12" i="5"/>
  <c r="I12" i="5"/>
  <c r="H12" i="5" s="1"/>
  <c r="I11" i="5"/>
  <c r="H11" i="5"/>
  <c r="L10" i="5"/>
  <c r="I10" i="5"/>
  <c r="H10" i="5"/>
  <c r="I8" i="5"/>
  <c r="H8" i="5"/>
  <c r="AT42" i="4"/>
  <c r="AA42" i="4"/>
  <c r="AE42" i="4" s="1"/>
  <c r="W42" i="4"/>
  <c r="O42" i="4"/>
  <c r="S42" i="4" s="1"/>
  <c r="K42" i="4"/>
  <c r="AT41" i="4"/>
  <c r="AE41" i="4"/>
  <c r="AA41" i="4"/>
  <c r="W41" i="4"/>
  <c r="S41" i="4"/>
  <c r="O41" i="4"/>
  <c r="K41" i="4"/>
  <c r="AT40" i="4"/>
  <c r="AA40" i="4"/>
  <c r="W40" i="4"/>
  <c r="AE40" i="4" s="1"/>
  <c r="O40" i="4"/>
  <c r="S40" i="4" s="1"/>
  <c r="K40" i="4"/>
  <c r="AT39" i="4"/>
  <c r="AA39" i="4"/>
  <c r="AE39" i="4" s="1"/>
  <c r="W39" i="4"/>
  <c r="O39" i="4"/>
  <c r="K39" i="4"/>
  <c r="S39" i="4" s="1"/>
  <c r="AT38" i="4"/>
  <c r="AA38" i="4"/>
  <c r="AE38" i="4" s="1"/>
  <c r="W38" i="4"/>
  <c r="O38" i="4"/>
  <c r="S38" i="4" s="1"/>
  <c r="K38" i="4"/>
  <c r="AT37" i="4"/>
  <c r="AE37" i="4"/>
  <c r="AA37" i="4"/>
  <c r="W37" i="4"/>
  <c r="O37" i="4"/>
  <c r="S37" i="4" s="1"/>
  <c r="K37" i="4"/>
  <c r="AT36" i="4"/>
  <c r="AA36" i="4"/>
  <c r="AE36" i="4" s="1"/>
  <c r="W36" i="4"/>
  <c r="O36" i="4"/>
  <c r="S36" i="4" s="1"/>
  <c r="K36" i="4"/>
  <c r="AT35" i="4"/>
  <c r="AA35" i="4"/>
  <c r="AE35" i="4" s="1"/>
  <c r="W35" i="4"/>
  <c r="S35" i="4"/>
  <c r="O35" i="4"/>
  <c r="K35" i="4"/>
  <c r="AT34" i="4"/>
  <c r="AA34" i="4"/>
  <c r="AE34" i="4" s="1"/>
  <c r="W34" i="4"/>
  <c r="O34" i="4"/>
  <c r="S34" i="4" s="1"/>
  <c r="K34" i="4"/>
  <c r="AW33" i="4"/>
  <c r="U33" i="4" s="1"/>
  <c r="AT33" i="4"/>
  <c r="AE33" i="4"/>
  <c r="AA33" i="4"/>
  <c r="AA43" i="4" s="1"/>
  <c r="W33" i="4"/>
  <c r="W43" i="4" s="1"/>
  <c r="O33" i="4"/>
  <c r="K33" i="4"/>
  <c r="K43" i="4" s="1"/>
  <c r="AT31" i="4"/>
  <c r="AA31" i="4"/>
  <c r="AE31" i="4" s="1"/>
  <c r="W31" i="4"/>
  <c r="O31" i="4"/>
  <c r="S31" i="4" s="1"/>
  <c r="K31" i="4"/>
  <c r="AT30" i="4"/>
  <c r="AA30" i="4"/>
  <c r="W30" i="4"/>
  <c r="AE30" i="4" s="1"/>
  <c r="O30" i="4"/>
  <c r="S30" i="4" s="1"/>
  <c r="K30" i="4"/>
  <c r="AT29" i="4"/>
  <c r="AA29" i="4"/>
  <c r="AE29" i="4" s="1"/>
  <c r="W29" i="4"/>
  <c r="O29" i="4"/>
  <c r="S29" i="4" s="1"/>
  <c r="K29" i="4"/>
  <c r="AT28" i="4"/>
  <c r="AW28" i="4" s="1"/>
  <c r="U28" i="4" s="1"/>
  <c r="AA28" i="4"/>
  <c r="AE28" i="4" s="1"/>
  <c r="W28" i="4"/>
  <c r="O28" i="4"/>
  <c r="K28" i="4"/>
  <c r="S28" i="4" s="1"/>
  <c r="AT27" i="4"/>
  <c r="AA27" i="4"/>
  <c r="AE27" i="4" s="1"/>
  <c r="W27" i="4"/>
  <c r="O27" i="4"/>
  <c r="S27" i="4" s="1"/>
  <c r="K27" i="4"/>
  <c r="AT26" i="4"/>
  <c r="AA26" i="4"/>
  <c r="W26" i="4"/>
  <c r="AE26" i="4" s="1"/>
  <c r="O26" i="4"/>
  <c r="S26" i="4" s="1"/>
  <c r="K26" i="4"/>
  <c r="AT25" i="4"/>
  <c r="AA25" i="4"/>
  <c r="AE25" i="4" s="1"/>
  <c r="W25" i="4"/>
  <c r="O25" i="4"/>
  <c r="S25" i="4" s="1"/>
  <c r="K25" i="4"/>
  <c r="AT24" i="4"/>
  <c r="AA24" i="4"/>
  <c r="W24" i="4"/>
  <c r="W32" i="4" s="1"/>
  <c r="O24" i="4"/>
  <c r="K24" i="4"/>
  <c r="S24" i="4" s="1"/>
  <c r="AT22" i="4"/>
  <c r="AA22" i="4"/>
  <c r="AE22" i="4" s="1"/>
  <c r="W22" i="4"/>
  <c r="O22" i="4"/>
  <c r="K22" i="4"/>
  <c r="S22" i="4" s="1"/>
  <c r="AT21" i="4"/>
  <c r="AA21" i="4"/>
  <c r="W21" i="4"/>
  <c r="AE21" i="4" s="1"/>
  <c r="O21" i="4"/>
  <c r="S21" i="4" s="1"/>
  <c r="K21" i="4"/>
  <c r="AT20" i="4"/>
  <c r="AA20" i="4"/>
  <c r="W20" i="4"/>
  <c r="AE20" i="4" s="1"/>
  <c r="O20" i="4"/>
  <c r="S20" i="4" s="1"/>
  <c r="K20" i="4"/>
  <c r="AT19" i="4"/>
  <c r="AA19" i="4"/>
  <c r="AE19" i="4" s="1"/>
  <c r="W19" i="4"/>
  <c r="S19" i="4"/>
  <c r="O19" i="4"/>
  <c r="K19" i="4"/>
  <c r="AT18" i="4"/>
  <c r="AA18" i="4"/>
  <c r="AE18" i="4" s="1"/>
  <c r="W18" i="4"/>
  <c r="O18" i="4"/>
  <c r="K18" i="4"/>
  <c r="S18" i="4" s="1"/>
  <c r="AT17" i="4"/>
  <c r="AA17" i="4"/>
  <c r="W17" i="4"/>
  <c r="AE17" i="4" s="1"/>
  <c r="S17" i="4"/>
  <c r="O17" i="4"/>
  <c r="K17" i="4"/>
  <c r="AT16" i="4"/>
  <c r="AA16" i="4"/>
  <c r="W16" i="4"/>
  <c r="AE16" i="4" s="1"/>
  <c r="S16" i="4"/>
  <c r="O16" i="4"/>
  <c r="K16" i="4"/>
  <c r="AT15" i="4"/>
  <c r="AE15" i="4"/>
  <c r="AA15" i="4"/>
  <c r="W15" i="4"/>
  <c r="W23" i="4" s="1"/>
  <c r="O15" i="4"/>
  <c r="K15" i="4"/>
  <c r="S15" i="4" s="1"/>
  <c r="O14" i="4"/>
  <c r="AT13" i="4"/>
  <c r="AA13" i="4"/>
  <c r="AE13" i="4" s="1"/>
  <c r="W13" i="4"/>
  <c r="O13" i="4"/>
  <c r="K13" i="4"/>
  <c r="S13" i="4" s="1"/>
  <c r="AT12" i="4"/>
  <c r="AA12" i="4"/>
  <c r="AE12" i="4" s="1"/>
  <c r="W12" i="4"/>
  <c r="O12" i="4"/>
  <c r="K12" i="4"/>
  <c r="S12" i="4" s="1"/>
  <c r="AW11" i="4"/>
  <c r="U11" i="4" s="1"/>
  <c r="AT11" i="4"/>
  <c r="AA11" i="4"/>
  <c r="W11" i="4"/>
  <c r="AE11" i="4" s="1"/>
  <c r="O11" i="4"/>
  <c r="S11" i="4" s="1"/>
  <c r="K11" i="4"/>
  <c r="AW10" i="4"/>
  <c r="U10" i="4" s="1"/>
  <c r="AT10" i="4"/>
  <c r="AA10" i="4"/>
  <c r="W10" i="4"/>
  <c r="AE10" i="4" s="1"/>
  <c r="O10" i="4"/>
  <c r="S10" i="4" s="1"/>
  <c r="K10" i="4"/>
  <c r="AT9" i="4"/>
  <c r="AW9" i="4" s="1"/>
  <c r="U9" i="4" s="1"/>
  <c r="AA9" i="4"/>
  <c r="AA14" i="4" s="1"/>
  <c r="AE14" i="4" s="1"/>
  <c r="W9" i="4"/>
  <c r="W14" i="4" s="1"/>
  <c r="O9" i="4"/>
  <c r="K9" i="4"/>
  <c r="AA8" i="4"/>
  <c r="W8" i="4"/>
  <c r="O8" i="4"/>
  <c r="AT7" i="4"/>
  <c r="AE7" i="4"/>
  <c r="AA7" i="4"/>
  <c r="W7" i="4"/>
  <c r="O7" i="4"/>
  <c r="K7" i="4"/>
  <c r="S7" i="4" s="1"/>
  <c r="AT6" i="4"/>
  <c r="AW20" i="4" s="1"/>
  <c r="U20" i="4" s="1"/>
  <c r="AE6" i="4"/>
  <c r="AA6" i="4"/>
  <c r="W6" i="4"/>
  <c r="O6" i="4"/>
  <c r="K6" i="4"/>
  <c r="AG46" i="3"/>
  <c r="AE46" i="3"/>
  <c r="AB46" i="3"/>
  <c r="Y46" i="3"/>
  <c r="G46" i="3"/>
  <c r="V46" i="3" s="1"/>
  <c r="AG45" i="3"/>
  <c r="AE45" i="3"/>
  <c r="AB45" i="3"/>
  <c r="Y45" i="3"/>
  <c r="V45" i="3"/>
  <c r="G45" i="3"/>
  <c r="AG44" i="3"/>
  <c r="AE44" i="3"/>
  <c r="G44" i="3"/>
  <c r="AB44" i="3" s="1"/>
  <c r="AG43" i="3"/>
  <c r="AE43" i="3"/>
  <c r="G43" i="3"/>
  <c r="AG42" i="3"/>
  <c r="AE42" i="3"/>
  <c r="AB42" i="3"/>
  <c r="Y42" i="3"/>
  <c r="G42" i="3"/>
  <c r="V42" i="3" s="1"/>
  <c r="AG41" i="3"/>
  <c r="AE41" i="3"/>
  <c r="AB41" i="3"/>
  <c r="Y41" i="3"/>
  <c r="V41" i="3"/>
  <c r="G41" i="3"/>
  <c r="AG40" i="3"/>
  <c r="AE40" i="3"/>
  <c r="V40" i="3"/>
  <c r="G40" i="3"/>
  <c r="AB40" i="3" s="1"/>
  <c r="AG39" i="3"/>
  <c r="AE39" i="3"/>
  <c r="G39" i="3"/>
  <c r="AG38" i="3"/>
  <c r="AE38" i="3"/>
  <c r="AB38" i="3"/>
  <c r="Y38" i="3"/>
  <c r="G38" i="3"/>
  <c r="V38" i="3" s="1"/>
  <c r="AG37" i="3"/>
  <c r="AE37" i="3"/>
  <c r="AB37" i="3"/>
  <c r="Y37" i="3"/>
  <c r="V37" i="3"/>
  <c r="G37" i="3"/>
  <c r="AG36" i="3"/>
  <c r="AE36" i="3"/>
  <c r="Y36" i="3"/>
  <c r="G36" i="3"/>
  <c r="AB36" i="3" s="1"/>
  <c r="AG35" i="3"/>
  <c r="AE35" i="3"/>
  <c r="G35" i="3"/>
  <c r="AG34" i="3"/>
  <c r="AE34" i="3"/>
  <c r="AB34" i="3"/>
  <c r="Y34" i="3"/>
  <c r="G34" i="3"/>
  <c r="V34" i="3" s="1"/>
  <c r="AG33" i="3"/>
  <c r="AE33" i="3"/>
  <c r="AB33" i="3"/>
  <c r="Y33" i="3"/>
  <c r="V33" i="3"/>
  <c r="G33" i="3"/>
  <c r="AG32" i="3"/>
  <c r="AE32" i="3"/>
  <c r="V32" i="3"/>
  <c r="G32" i="3"/>
  <c r="AB32" i="3" s="1"/>
  <c r="AD21" i="3"/>
  <c r="AD20" i="3"/>
  <c r="AD19" i="3"/>
  <c r="AD18" i="3"/>
  <c r="AD17" i="3"/>
  <c r="AD16" i="3"/>
  <c r="AD15" i="3"/>
  <c r="AD14" i="3"/>
  <c r="AD13" i="3"/>
  <c r="AD12" i="3"/>
  <c r="AD11" i="3"/>
  <c r="AD10" i="3"/>
  <c r="AD9" i="3"/>
  <c r="AD8" i="3"/>
  <c r="AD7" i="3"/>
  <c r="O8" i="2"/>
  <c r="K56" i="1"/>
  <c r="K54" i="1"/>
  <c r="AE53" i="1"/>
  <c r="AA53" i="1"/>
  <c r="W53" i="1"/>
  <c r="S53" i="1"/>
  <c r="K53" i="1"/>
  <c r="K52" i="1"/>
  <c r="O53" i="1" s="1"/>
  <c r="AE51" i="1"/>
  <c r="AA51" i="1"/>
  <c r="W51" i="1"/>
  <c r="S51" i="1"/>
  <c r="O51" i="1"/>
  <c r="K50" i="1"/>
  <c r="K51" i="1" s="1"/>
  <c r="AA49" i="1"/>
  <c r="W49" i="1"/>
  <c r="S49" i="1"/>
  <c r="O49" i="1"/>
  <c r="K49" i="1"/>
  <c r="K48" i="1"/>
  <c r="AE49" i="1" s="1"/>
  <c r="W47" i="1"/>
  <c r="S47" i="1"/>
  <c r="O47" i="1"/>
  <c r="K46" i="1"/>
  <c r="K44" i="1"/>
  <c r="K43" i="1"/>
  <c r="AC34" i="1"/>
  <c r="AC33" i="1"/>
  <c r="AC32" i="1"/>
  <c r="AC31" i="1"/>
  <c r="W31" i="1"/>
  <c r="AC30" i="1"/>
  <c r="W30" i="1"/>
  <c r="AC29" i="1"/>
  <c r="W29" i="1"/>
  <c r="AC28" i="1"/>
  <c r="AC27" i="1"/>
  <c r="W27" i="1"/>
  <c r="AC26" i="1"/>
  <c r="W26" i="1"/>
  <c r="Q25" i="1"/>
  <c r="AC23" i="1"/>
  <c r="AC22" i="1"/>
  <c r="AF12" i="1"/>
  <c r="Y12" i="1"/>
  <c r="R12" i="1"/>
  <c r="K12" i="1"/>
  <c r="K8" i="4" l="1"/>
  <c r="S6" i="4"/>
  <c r="AA57" i="1"/>
  <c r="W57" i="1"/>
  <c r="S57" i="1"/>
  <c r="O57" i="1"/>
  <c r="O23" i="4"/>
  <c r="AW21" i="4"/>
  <c r="U21" i="4" s="1"/>
  <c r="AW35" i="4"/>
  <c r="U35" i="4" s="1"/>
  <c r="AC25" i="1"/>
  <c r="W33" i="1"/>
  <c r="W34" i="1"/>
  <c r="K57" i="1"/>
  <c r="AB43" i="3"/>
  <c r="Y43" i="3"/>
  <c r="V43" i="3"/>
  <c r="AW7" i="4"/>
  <c r="U7" i="4" s="1"/>
  <c r="O32" i="4"/>
  <c r="AW29" i="4"/>
  <c r="U29" i="4" s="1"/>
  <c r="AE43" i="4"/>
  <c r="AW38" i="4"/>
  <c r="U38" i="4" s="1"/>
  <c r="N138" i="6"/>
  <c r="N141" i="6" s="1"/>
  <c r="M139" i="6"/>
  <c r="AE57" i="1"/>
  <c r="AW6" i="4"/>
  <c r="U6" i="4" s="1"/>
  <c r="AW37" i="4"/>
  <c r="U37" i="4" s="1"/>
  <c r="AW40" i="4"/>
  <c r="U40" i="4" s="1"/>
  <c r="AW36" i="4"/>
  <c r="U36" i="4" s="1"/>
  <c r="AW30" i="4"/>
  <c r="U30" i="4" s="1"/>
  <c r="AW26" i="4"/>
  <c r="U26" i="4" s="1"/>
  <c r="O44" i="4"/>
  <c r="AW13" i="4"/>
  <c r="U13" i="4" s="1"/>
  <c r="AW19" i="4"/>
  <c r="U19" i="4" s="1"/>
  <c r="AW25" i="4"/>
  <c r="U25" i="4" s="1"/>
  <c r="AW34" i="4"/>
  <c r="U34" i="4" s="1"/>
  <c r="AW41" i="4"/>
  <c r="U41" i="4" s="1"/>
  <c r="AA44" i="1"/>
  <c r="W44" i="1"/>
  <c r="S44" i="1"/>
  <c r="AB35" i="3"/>
  <c r="Y35" i="3"/>
  <c r="V35" i="3"/>
  <c r="Y40" i="3"/>
  <c r="S8" i="4"/>
  <c r="AE9" i="4"/>
  <c r="AW12" i="4"/>
  <c r="U12" i="4" s="1"/>
  <c r="AA23" i="4"/>
  <c r="AE23" i="4" s="1"/>
  <c r="AW18" i="4"/>
  <c r="U18" i="4" s="1"/>
  <c r="AA32" i="4"/>
  <c r="AE32" i="4" s="1"/>
  <c r="W44" i="4"/>
  <c r="O44" i="1"/>
  <c r="W55" i="1"/>
  <c r="S55" i="1"/>
  <c r="O55" i="1"/>
  <c r="K55" i="1"/>
  <c r="Y32" i="3"/>
  <c r="V44" i="3"/>
  <c r="AA44" i="4"/>
  <c r="AE44" i="4" s="1"/>
  <c r="AE8" i="4"/>
  <c r="AG12" i="4" s="1"/>
  <c r="AW15" i="4"/>
  <c r="U15" i="4" s="1"/>
  <c r="AW16" i="4"/>
  <c r="U16" i="4" s="1"/>
  <c r="AW17" i="4"/>
  <c r="U17" i="4" s="1"/>
  <c r="AW24" i="4"/>
  <c r="U24" i="4" s="1"/>
  <c r="AW31" i="4"/>
  <c r="U31" i="4" s="1"/>
  <c r="AG36" i="4"/>
  <c r="W28" i="1"/>
  <c r="W32" i="1"/>
  <c r="AE44" i="1"/>
  <c r="AA55" i="1"/>
  <c r="AB39" i="3"/>
  <c r="Y39" i="3"/>
  <c r="V39" i="3"/>
  <c r="Y44" i="3"/>
  <c r="K14" i="4"/>
  <c r="S14" i="4" s="1"/>
  <c r="AW22" i="4"/>
  <c r="U22" i="4" s="1"/>
  <c r="AW27" i="4"/>
  <c r="U27" i="4" s="1"/>
  <c r="AW39" i="4"/>
  <c r="U39" i="4" s="1"/>
  <c r="AG42" i="4"/>
  <c r="H141" i="6"/>
  <c r="J139" i="6" s="1"/>
  <c r="O139" i="6" s="1"/>
  <c r="AE47" i="1"/>
  <c r="AA47" i="1"/>
  <c r="AE55" i="1"/>
  <c r="V36" i="3"/>
  <c r="O43" i="4"/>
  <c r="S43" i="4" s="1"/>
  <c r="S33" i="4"/>
  <c r="AG35" i="4"/>
  <c r="AW42" i="4"/>
  <c r="U42" i="4" s="1"/>
  <c r="M7" i="6"/>
  <c r="X20" i="10"/>
  <c r="AC31" i="11"/>
  <c r="AC34" i="11"/>
  <c r="Z37" i="11"/>
  <c r="AC39" i="11"/>
  <c r="O12" i="12"/>
  <c r="O43" i="12"/>
  <c r="W13" i="12"/>
  <c r="S15" i="12"/>
  <c r="S17" i="12"/>
  <c r="O19" i="12"/>
  <c r="W20" i="12"/>
  <c r="W22" i="12"/>
  <c r="S24" i="12"/>
  <c r="O26" i="12"/>
  <c r="O28" i="12"/>
  <c r="W29" i="12"/>
  <c r="S31" i="12"/>
  <c r="S33" i="12"/>
  <c r="O35" i="12"/>
  <c r="W36" i="12"/>
  <c r="W38" i="12"/>
  <c r="S40" i="12"/>
  <c r="O42" i="12"/>
  <c r="O49" i="13"/>
  <c r="AE24" i="4"/>
  <c r="AG24" i="4" s="1"/>
  <c r="H138" i="6"/>
  <c r="M30" i="9"/>
  <c r="X10" i="10"/>
  <c r="X12" i="10"/>
  <c r="X14" i="10"/>
  <c r="X16" i="10"/>
  <c r="X18" i="10"/>
  <c r="AD20" i="10"/>
  <c r="AC7" i="11"/>
  <c r="AC29" i="11"/>
  <c r="Z32" i="11"/>
  <c r="W15" i="12"/>
  <c r="O21" i="12"/>
  <c r="S26" i="12"/>
  <c r="W31" i="12"/>
  <c r="O37" i="12"/>
  <c r="S42" i="12"/>
  <c r="J47" i="13"/>
  <c r="P48" i="13"/>
  <c r="I8" i="7"/>
  <c r="R8" i="10"/>
  <c r="AD10" i="10"/>
  <c r="AD12" i="10"/>
  <c r="AD14" i="10"/>
  <c r="AD16" i="10"/>
  <c r="AD18" i="10"/>
  <c r="Z30" i="11"/>
  <c r="AC32" i="11"/>
  <c r="Z35" i="11"/>
  <c r="S12" i="12"/>
  <c r="O14" i="12"/>
  <c r="O16" i="12"/>
  <c r="W17" i="12"/>
  <c r="S19" i="12"/>
  <c r="S21" i="12"/>
  <c r="O23" i="12"/>
  <c r="W24" i="12"/>
  <c r="W26" i="12"/>
  <c r="S28" i="12"/>
  <c r="O30" i="12"/>
  <c r="O32" i="12"/>
  <c r="W33" i="12"/>
  <c r="S35" i="12"/>
  <c r="S37" i="12"/>
  <c r="O39" i="12"/>
  <c r="W40" i="12"/>
  <c r="W42" i="12"/>
  <c r="J6" i="13"/>
  <c r="J7" i="13"/>
  <c r="J8" i="13"/>
  <c r="P26" i="13"/>
  <c r="P27" i="13"/>
  <c r="P28" i="13"/>
  <c r="L47" i="13"/>
  <c r="K32" i="4"/>
  <c r="Z20" i="11"/>
  <c r="Z22" i="11"/>
  <c r="Z24" i="11"/>
  <c r="Z26" i="11"/>
  <c r="Z28" i="11"/>
  <c r="Z38" i="11"/>
  <c r="N30" i="13"/>
  <c r="N31" i="13"/>
  <c r="N32" i="13"/>
  <c r="J137" i="6"/>
  <c r="O137" i="6" s="1"/>
  <c r="M138" i="6"/>
  <c r="X8" i="10"/>
  <c r="X21" i="10"/>
  <c r="Z33" i="11"/>
  <c r="AC35" i="11"/>
  <c r="AC38" i="11"/>
  <c r="W21" i="12"/>
  <c r="S23" i="12"/>
  <c r="S25" i="12"/>
  <c r="O27" i="12"/>
  <c r="W28" i="12"/>
  <c r="W30" i="12"/>
  <c r="S32" i="12"/>
  <c r="O34" i="12"/>
  <c r="O36" i="12"/>
  <c r="W37" i="12"/>
  <c r="S39" i="12"/>
  <c r="S41" i="12"/>
  <c r="G49" i="13"/>
  <c r="AF12" i="19"/>
  <c r="K23" i="4"/>
  <c r="Z7" i="9"/>
  <c r="X11" i="10"/>
  <c r="X13" i="10"/>
  <c r="X15" i="10"/>
  <c r="X17" i="10"/>
  <c r="AC8" i="11"/>
  <c r="Z36" i="11"/>
  <c r="O13" i="12"/>
  <c r="S18" i="12"/>
  <c r="W23" i="12"/>
  <c r="O29" i="12"/>
  <c r="S34" i="12"/>
  <c r="W39" i="12"/>
  <c r="S43" i="12"/>
  <c r="Z31" i="11"/>
  <c r="AC36" i="11"/>
  <c r="Z39" i="11"/>
  <c r="W16" i="12"/>
  <c r="W18" i="12"/>
  <c r="S20" i="12"/>
  <c r="O22" i="12"/>
  <c r="O24" i="12"/>
  <c r="W25" i="12"/>
  <c r="S27" i="12"/>
  <c r="S29" i="12"/>
  <c r="O31" i="12"/>
  <c r="W32" i="12"/>
  <c r="W34" i="12"/>
  <c r="S36" i="12"/>
  <c r="O38" i="12"/>
  <c r="O40" i="12"/>
  <c r="W41" i="12"/>
  <c r="W43" i="12"/>
  <c r="H10" i="13"/>
  <c r="H11" i="13"/>
  <c r="H12" i="13"/>
  <c r="P47" i="13"/>
  <c r="P46" i="13"/>
  <c r="J48" i="13"/>
  <c r="S9" i="4"/>
  <c r="M87" i="6"/>
  <c r="N139" i="6" s="1"/>
  <c r="L10" i="10"/>
  <c r="L12" i="10"/>
  <c r="L14" i="10"/>
  <c r="L16" i="10"/>
  <c r="Z7" i="11"/>
  <c r="Z34" i="11"/>
  <c r="W11" i="12"/>
  <c r="O17" i="12"/>
  <c r="S22" i="12"/>
  <c r="W27" i="12"/>
  <c r="O33" i="12"/>
  <c r="S38" i="12"/>
  <c r="M49" i="13"/>
  <c r="L6" i="13"/>
  <c r="J10" i="13"/>
  <c r="P11" i="13"/>
  <c r="H14" i="13"/>
  <c r="N15" i="13"/>
  <c r="L19" i="13"/>
  <c r="J23" i="13"/>
  <c r="H27" i="13"/>
  <c r="P30" i="13"/>
  <c r="N34" i="13"/>
  <c r="L38" i="13"/>
  <c r="J42" i="13"/>
  <c r="P43" i="13"/>
  <c r="M12" i="14"/>
  <c r="Q14" i="14"/>
  <c r="O17" i="14"/>
  <c r="M20" i="14"/>
  <c r="Q22" i="14"/>
  <c r="O25" i="14"/>
  <c r="M28" i="14"/>
  <c r="Q30" i="14"/>
  <c r="R14" i="15"/>
  <c r="R22" i="15"/>
  <c r="S13" i="29"/>
  <c r="S15" i="29"/>
  <c r="S20" i="29"/>
  <c r="S22" i="29"/>
  <c r="S24" i="29"/>
  <c r="S26" i="29"/>
  <c r="S28" i="29"/>
  <c r="S30" i="29"/>
  <c r="S32" i="29"/>
  <c r="Q8" i="30"/>
  <c r="Q10" i="30"/>
  <c r="Q12" i="30"/>
  <c r="Q14" i="30"/>
  <c r="Q16" i="30"/>
  <c r="Q18" i="30"/>
  <c r="M27" i="30"/>
  <c r="M29" i="30"/>
  <c r="M31" i="30"/>
  <c r="M33" i="30"/>
  <c r="M35" i="30"/>
  <c r="L36" i="13"/>
  <c r="J40" i="13"/>
  <c r="H44" i="13"/>
  <c r="O12" i="14"/>
  <c r="Q17" i="14"/>
  <c r="O20" i="14"/>
  <c r="Q25" i="14"/>
  <c r="O28" i="14"/>
  <c r="M31" i="14"/>
  <c r="R17" i="15"/>
  <c r="R25" i="15"/>
  <c r="Q7" i="29"/>
  <c r="O8" i="29"/>
  <c r="M10" i="29"/>
  <c r="M12" i="29"/>
  <c r="O18" i="29"/>
  <c r="O27" i="30"/>
  <c r="O29" i="30"/>
  <c r="O31" i="30"/>
  <c r="O33" i="30"/>
  <c r="O35" i="30"/>
  <c r="P6" i="13"/>
  <c r="L8" i="13"/>
  <c r="N10" i="13"/>
  <c r="J12" i="13"/>
  <c r="L14" i="13"/>
  <c r="H16" i="13"/>
  <c r="J18" i="13"/>
  <c r="H22" i="13"/>
  <c r="P32" i="13"/>
  <c r="N36" i="13"/>
  <c r="P38" i="13"/>
  <c r="L40" i="13"/>
  <c r="N42" i="13"/>
  <c r="J44" i="13"/>
  <c r="Q12" i="14"/>
  <c r="O15" i="14"/>
  <c r="M18" i="14"/>
  <c r="Q20" i="14"/>
  <c r="O23" i="14"/>
  <c r="M26" i="14"/>
  <c r="Q28" i="14"/>
  <c r="O31" i="14"/>
  <c r="R12" i="15"/>
  <c r="R20" i="15"/>
  <c r="R28" i="15"/>
  <c r="O10" i="29"/>
  <c r="O14" i="29"/>
  <c r="O16" i="29"/>
  <c r="Q18" i="29"/>
  <c r="O21" i="29"/>
  <c r="O23" i="29"/>
  <c r="O25" i="29"/>
  <c r="O27" i="29"/>
  <c r="O29" i="29"/>
  <c r="O31" i="29"/>
  <c r="O33" i="29"/>
  <c r="Q27" i="30"/>
  <c r="Q29" i="30"/>
  <c r="Q31" i="30"/>
  <c r="Q33" i="30"/>
  <c r="Q35" i="30"/>
  <c r="O9" i="30"/>
  <c r="O11" i="30"/>
  <c r="O13" i="30"/>
  <c r="O15" i="30"/>
  <c r="O17" i="30"/>
  <c r="O19" i="30"/>
  <c r="P8" i="13"/>
  <c r="N12" i="13"/>
  <c r="L16" i="13"/>
  <c r="J20" i="13"/>
  <c r="H24" i="13"/>
  <c r="L35" i="13"/>
  <c r="J39" i="13"/>
  <c r="P40" i="13"/>
  <c r="H43" i="13"/>
  <c r="N44" i="13"/>
  <c r="O13" i="14"/>
  <c r="Q18" i="14"/>
  <c r="O21" i="14"/>
  <c r="Q26" i="14"/>
  <c r="O29" i="14"/>
  <c r="R18" i="15"/>
  <c r="R26" i="15"/>
  <c r="L7" i="29"/>
  <c r="S8" i="29"/>
  <c r="S14" i="29"/>
  <c r="S16" i="29"/>
  <c r="S21" i="29"/>
  <c r="S23" i="29"/>
  <c r="S25" i="29"/>
  <c r="S27" i="29"/>
  <c r="S29" i="29"/>
  <c r="S31" i="29"/>
  <c r="S33" i="29"/>
  <c r="Q7" i="30"/>
  <c r="Q9" i="30"/>
  <c r="Q11" i="30"/>
  <c r="Q13" i="30"/>
  <c r="Q15" i="30"/>
  <c r="Q17" i="30"/>
  <c r="Q19" i="30"/>
  <c r="M28" i="30"/>
  <c r="M30" i="30"/>
  <c r="M32" i="30"/>
  <c r="M34" i="30"/>
  <c r="L46" i="13"/>
  <c r="O11" i="14"/>
  <c r="Q13" i="14"/>
  <c r="O16" i="14"/>
  <c r="Q21" i="14"/>
  <c r="O24" i="14"/>
  <c r="Q29" i="14"/>
  <c r="R13" i="15"/>
  <c r="R21" i="15"/>
  <c r="M9" i="29"/>
  <c r="M11" i="29"/>
  <c r="O17" i="29"/>
  <c r="O28" i="30"/>
  <c r="O30" i="30"/>
  <c r="O32" i="30"/>
  <c r="O34" i="30"/>
  <c r="O36" i="30"/>
  <c r="U49" i="13"/>
  <c r="Q16" i="14"/>
  <c r="Q24" i="14"/>
  <c r="O13" i="29"/>
  <c r="O15" i="29"/>
  <c r="O20" i="29"/>
  <c r="O22" i="29"/>
  <c r="O24" i="29"/>
  <c r="O26" i="29"/>
  <c r="O28" i="29"/>
  <c r="O30" i="29"/>
  <c r="O32" i="29"/>
  <c r="Q28" i="30"/>
  <c r="Q30" i="30"/>
  <c r="Q32" i="30"/>
  <c r="Q34" i="30"/>
  <c r="Q11" i="14"/>
  <c r="O14" i="14"/>
  <c r="Q19" i="14"/>
  <c r="O22" i="14"/>
  <c r="R19" i="15"/>
  <c r="Q9" i="29"/>
  <c r="Q13" i="29"/>
  <c r="Q15" i="29"/>
  <c r="Q20" i="29"/>
  <c r="Q22" i="29"/>
  <c r="Q24" i="29"/>
  <c r="Q26" i="29"/>
  <c r="Q28" i="29"/>
  <c r="Q30" i="29"/>
  <c r="O8" i="30"/>
  <c r="O10" i="30"/>
  <c r="O12" i="30"/>
  <c r="O14" i="30"/>
  <c r="O16" i="30"/>
  <c r="AG37" i="4" l="1"/>
  <c r="AG28" i="4"/>
  <c r="M32" i="29"/>
  <c r="M30" i="29"/>
  <c r="M28" i="29"/>
  <c r="M26" i="29"/>
  <c r="M24" i="29"/>
  <c r="M22" i="29"/>
  <c r="M20" i="29"/>
  <c r="M15" i="29"/>
  <c r="M13" i="29"/>
  <c r="M7" i="29"/>
  <c r="M19" i="29"/>
  <c r="M33" i="29"/>
  <c r="M31" i="29"/>
  <c r="M29" i="29"/>
  <c r="M27" i="29"/>
  <c r="M25" i="29"/>
  <c r="M23" i="29"/>
  <c r="M21" i="29"/>
  <c r="M16" i="29"/>
  <c r="M14" i="29"/>
  <c r="M18" i="29"/>
  <c r="M8" i="29"/>
  <c r="AG20" i="4"/>
  <c r="AG18" i="4"/>
  <c r="AG38" i="4"/>
  <c r="AG41" i="4"/>
  <c r="AG22" i="4"/>
  <c r="N48" i="13"/>
  <c r="N47" i="13"/>
  <c r="N46" i="13"/>
  <c r="AG16" i="4"/>
  <c r="AG25" i="4"/>
  <c r="AG11" i="4"/>
  <c r="AG39" i="4"/>
  <c r="S32" i="4"/>
  <c r="AG29" i="4"/>
  <c r="AG17" i="4"/>
  <c r="AG15" i="4"/>
  <c r="AG9" i="4"/>
  <c r="AG19" i="4"/>
  <c r="AG34" i="4"/>
  <c r="AG27" i="4"/>
  <c r="AG10" i="4"/>
  <c r="S23" i="4"/>
  <c r="AG13" i="4"/>
  <c r="AG30" i="4"/>
  <c r="AG40" i="4"/>
  <c r="AG7" i="4"/>
  <c r="AG21" i="4"/>
  <c r="J138" i="6"/>
  <c r="O138" i="6" s="1"/>
  <c r="AG26" i="4"/>
  <c r="AG31" i="4"/>
  <c r="AG6" i="4"/>
  <c r="AG33" i="4"/>
  <c r="K44" i="4"/>
  <c r="S44" i="4" s="1"/>
</calcChain>
</file>

<file path=xl/sharedStrings.xml><?xml version="1.0" encoding="utf-8"?>
<sst xmlns="http://schemas.openxmlformats.org/spreadsheetml/2006/main" count="2436" uniqueCount="971">
  <si>
    <t>土地</t>
    <rPh sb="0" eb="2">
      <t>トチ</t>
    </rPh>
    <phoneticPr fontId="3"/>
  </si>
  <si>
    <t>1-1 土地利用面積</t>
    <rPh sb="4" eb="6">
      <t>トチ</t>
    </rPh>
    <rPh sb="6" eb="8">
      <t>リヨウ</t>
    </rPh>
    <rPh sb="8" eb="10">
      <t>メンセキ</t>
    </rPh>
    <phoneticPr fontId="3"/>
  </si>
  <si>
    <t>総面積</t>
    <rPh sb="0" eb="3">
      <t>ソウメンセキ</t>
    </rPh>
    <phoneticPr fontId="3"/>
  </si>
  <si>
    <t>可住地面積</t>
    <rPh sb="0" eb="2">
      <t>カジュウ</t>
    </rPh>
    <rPh sb="2" eb="3">
      <t>チ</t>
    </rPh>
    <rPh sb="3" eb="5">
      <t>メンセキ</t>
    </rPh>
    <phoneticPr fontId="3"/>
  </si>
  <si>
    <t>人口集中地区面積
(DID)</t>
    <rPh sb="0" eb="2">
      <t>ジンコウ</t>
    </rPh>
    <rPh sb="2" eb="4">
      <t>シュウチュウ</t>
    </rPh>
    <rPh sb="4" eb="6">
      <t>チク</t>
    </rPh>
    <rPh sb="6" eb="8">
      <t>メンセキ</t>
    </rPh>
    <phoneticPr fontId="3"/>
  </si>
  <si>
    <t>耕地面積</t>
    <rPh sb="0" eb="2">
      <t>コウチ</t>
    </rPh>
    <rPh sb="1" eb="2">
      <t>ノウコウ</t>
    </rPh>
    <rPh sb="2" eb="4">
      <t>メンセキ</t>
    </rPh>
    <phoneticPr fontId="3"/>
  </si>
  <si>
    <r>
      <t xml:space="preserve">工場敷地面積
</t>
    </r>
    <r>
      <rPr>
        <sz val="8"/>
        <color theme="1"/>
        <rFont val="ＭＳ Ｐゴシック"/>
        <family val="3"/>
        <charset val="128"/>
      </rPr>
      <t>（従業員30人以上の工場）</t>
    </r>
    <rPh sb="0" eb="2">
      <t>コウジョウ</t>
    </rPh>
    <rPh sb="2" eb="4">
      <t>シキチ</t>
    </rPh>
    <rPh sb="4" eb="6">
      <t>メンセキ</t>
    </rPh>
    <rPh sb="8" eb="11">
      <t>ジュウギョウイン</t>
    </rPh>
    <rPh sb="13" eb="14">
      <t>ニン</t>
    </rPh>
    <rPh sb="14" eb="16">
      <t>イジョウ</t>
    </rPh>
    <rPh sb="17" eb="19">
      <t>コウジョウ</t>
    </rPh>
    <phoneticPr fontId="3"/>
  </si>
  <si>
    <t>（令和４年）</t>
    <rPh sb="1" eb="3">
      <t>レイワ</t>
    </rPh>
    <rPh sb="4" eb="5">
      <t>ネン</t>
    </rPh>
    <phoneticPr fontId="3"/>
  </si>
  <si>
    <t>総面積に対
する構成比</t>
    <rPh sb="0" eb="3">
      <t>ソウメンセキ</t>
    </rPh>
    <rPh sb="4" eb="5">
      <t>タイ</t>
    </rPh>
    <rPh sb="8" eb="11">
      <t>コウセイヒ</t>
    </rPh>
    <phoneticPr fontId="3"/>
  </si>
  <si>
    <t>（令和２年）</t>
    <rPh sb="1" eb="3">
      <t>レイワ</t>
    </rPh>
    <rPh sb="4" eb="5">
      <t>ネン</t>
    </rPh>
    <phoneticPr fontId="3"/>
  </si>
  <si>
    <t>(令和４年７月15日現在）</t>
    <rPh sb="1" eb="3">
      <t>レイワ</t>
    </rPh>
    <rPh sb="4" eb="5">
      <t>ネン</t>
    </rPh>
    <rPh sb="6" eb="7">
      <t>ガツ</t>
    </rPh>
    <rPh sb="9" eb="12">
      <t>ニチゲンザイ</t>
    </rPh>
    <phoneticPr fontId="3"/>
  </si>
  <si>
    <t>（令和２年６月１日現在）</t>
    <rPh sb="1" eb="3">
      <t>レイワ</t>
    </rPh>
    <rPh sb="4" eb="5">
      <t>ネン</t>
    </rPh>
    <rPh sb="6" eb="7">
      <t>ガツ</t>
    </rPh>
    <rPh sb="8" eb="11">
      <t>ニチゲンザイ</t>
    </rPh>
    <phoneticPr fontId="3"/>
  </si>
  <si>
    <t>㎢</t>
    <phoneticPr fontId="3"/>
  </si>
  <si>
    <t>％</t>
    <phoneticPr fontId="3"/>
  </si>
  <si>
    <t>出典：県勢要覧（全国都道府県市区町村別面積調、国勢調査、農林業センサス、工業統計調査）</t>
    <rPh sb="0" eb="2">
      <t>シュッテン</t>
    </rPh>
    <rPh sb="3" eb="5">
      <t>ケンセイ</t>
    </rPh>
    <rPh sb="5" eb="7">
      <t>ヨウラン</t>
    </rPh>
    <rPh sb="8" eb="10">
      <t>ゼンコク</t>
    </rPh>
    <phoneticPr fontId="3"/>
  </si>
  <si>
    <t>1-2 都市計画区域・用途地域面積</t>
    <rPh sb="4" eb="6">
      <t>トシ</t>
    </rPh>
    <rPh sb="6" eb="8">
      <t>ケイカク</t>
    </rPh>
    <rPh sb="8" eb="10">
      <t>クイキ</t>
    </rPh>
    <rPh sb="11" eb="13">
      <t>ヨウト</t>
    </rPh>
    <rPh sb="13" eb="15">
      <t>チイキ</t>
    </rPh>
    <rPh sb="15" eb="17">
      <t>メンセキ</t>
    </rPh>
    <phoneticPr fontId="3"/>
  </si>
  <si>
    <t>令和４年４月１日現在</t>
    <rPh sb="0" eb="2">
      <t>レイワ</t>
    </rPh>
    <rPh sb="3" eb="4">
      <t>ネン</t>
    </rPh>
    <rPh sb="5" eb="6">
      <t>ガツ</t>
    </rPh>
    <rPh sb="7" eb="8">
      <t>ニチ</t>
    </rPh>
    <rPh sb="8" eb="10">
      <t>ゲンザイ</t>
    </rPh>
    <phoneticPr fontId="3"/>
  </si>
  <si>
    <t>面積</t>
    <rPh sb="0" eb="2">
      <t>メンセキ</t>
    </rPh>
    <phoneticPr fontId="3"/>
  </si>
  <si>
    <t>用途地域別面積
構成比</t>
    <rPh sb="0" eb="2">
      <t>ヨウト</t>
    </rPh>
    <rPh sb="2" eb="4">
      <t>チイキ</t>
    </rPh>
    <rPh sb="4" eb="5">
      <t>ベツ</t>
    </rPh>
    <rPh sb="5" eb="7">
      <t>メンセキ</t>
    </rPh>
    <rPh sb="8" eb="11">
      <t>コウセイヒ</t>
    </rPh>
    <phoneticPr fontId="3"/>
  </si>
  <si>
    <t>総面積に対する
構成比</t>
    <rPh sb="0" eb="3">
      <t>ソウメンセキ</t>
    </rPh>
    <rPh sb="4" eb="5">
      <t>タイ</t>
    </rPh>
    <rPh sb="8" eb="11">
      <t>コウセイヒ</t>
    </rPh>
    <phoneticPr fontId="3"/>
  </si>
  <si>
    <t>ｈａ</t>
    <phoneticPr fontId="3"/>
  </si>
  <si>
    <t>-</t>
    <phoneticPr fontId="3"/>
  </si>
  <si>
    <t>市街化区域面積</t>
    <rPh sb="0" eb="3">
      <t>シガイカ</t>
    </rPh>
    <rPh sb="3" eb="5">
      <t>クイキ</t>
    </rPh>
    <rPh sb="5" eb="7">
      <t>メンセキ</t>
    </rPh>
    <phoneticPr fontId="3"/>
  </si>
  <si>
    <t>市街化調整区域面積</t>
    <rPh sb="0" eb="3">
      <t>シガイカ</t>
    </rPh>
    <rPh sb="3" eb="5">
      <t>チョウセイ</t>
    </rPh>
    <rPh sb="5" eb="7">
      <t>クイキ</t>
    </rPh>
    <rPh sb="7" eb="9">
      <t>メンセキ</t>
    </rPh>
    <phoneticPr fontId="3"/>
  </si>
  <si>
    <t>用途地域別面積　※</t>
    <rPh sb="0" eb="2">
      <t>ヨウト</t>
    </rPh>
    <rPh sb="2" eb="4">
      <t>チイキ</t>
    </rPh>
    <rPh sb="4" eb="5">
      <t>ベツ</t>
    </rPh>
    <rPh sb="5" eb="7">
      <t>メンセキ</t>
    </rPh>
    <phoneticPr fontId="3"/>
  </si>
  <si>
    <t>第一種低層住居専用地域</t>
    <rPh sb="0" eb="1">
      <t>ダイ</t>
    </rPh>
    <rPh sb="1" eb="3">
      <t>イッシュ</t>
    </rPh>
    <rPh sb="3" eb="5">
      <t>テイソウ</t>
    </rPh>
    <rPh sb="5" eb="7">
      <t>ジュウキョ</t>
    </rPh>
    <rPh sb="7" eb="9">
      <t>センヨウ</t>
    </rPh>
    <rPh sb="9" eb="11">
      <t>チイキ</t>
    </rPh>
    <phoneticPr fontId="3"/>
  </si>
  <si>
    <t>第二種低層住居専用地域</t>
    <rPh sb="0" eb="1">
      <t>ダイ</t>
    </rPh>
    <rPh sb="1" eb="3">
      <t>ニシュ</t>
    </rPh>
    <rPh sb="3" eb="5">
      <t>テイソウ</t>
    </rPh>
    <rPh sb="5" eb="7">
      <t>ジュウキョ</t>
    </rPh>
    <rPh sb="7" eb="9">
      <t>センヨウ</t>
    </rPh>
    <rPh sb="9" eb="11">
      <t>チイキ</t>
    </rPh>
    <phoneticPr fontId="3"/>
  </si>
  <si>
    <t>第一種中高層住居専用地域</t>
    <rPh sb="0" eb="1">
      <t>ダイ</t>
    </rPh>
    <rPh sb="1" eb="3">
      <t>イッシュ</t>
    </rPh>
    <rPh sb="3" eb="6">
      <t>チュウコウソウ</t>
    </rPh>
    <rPh sb="6" eb="8">
      <t>ジュウキョ</t>
    </rPh>
    <rPh sb="8" eb="10">
      <t>センヨウ</t>
    </rPh>
    <rPh sb="10" eb="12">
      <t>チイキ</t>
    </rPh>
    <phoneticPr fontId="3"/>
  </si>
  <si>
    <t>第一種住居地域</t>
    <rPh sb="0" eb="1">
      <t>ダイ</t>
    </rPh>
    <rPh sb="1" eb="3">
      <t>イッシュ</t>
    </rPh>
    <rPh sb="3" eb="5">
      <t>ジュウキョ</t>
    </rPh>
    <rPh sb="5" eb="7">
      <t>チイキ</t>
    </rPh>
    <phoneticPr fontId="3"/>
  </si>
  <si>
    <t>近隣商業地域</t>
    <rPh sb="0" eb="2">
      <t>キンリン</t>
    </rPh>
    <rPh sb="2" eb="4">
      <t>ショウギョウ</t>
    </rPh>
    <rPh sb="4" eb="6">
      <t>チイキ</t>
    </rPh>
    <phoneticPr fontId="3"/>
  </si>
  <si>
    <t>商業地域</t>
    <rPh sb="0" eb="2">
      <t>ショウギョウ</t>
    </rPh>
    <rPh sb="2" eb="4">
      <t>チイキ</t>
    </rPh>
    <phoneticPr fontId="3"/>
  </si>
  <si>
    <t>準工業地域</t>
    <rPh sb="0" eb="1">
      <t>ジュン</t>
    </rPh>
    <rPh sb="1" eb="3">
      <t>コウギョウ</t>
    </rPh>
    <rPh sb="3" eb="5">
      <t>チイキ</t>
    </rPh>
    <phoneticPr fontId="3"/>
  </si>
  <si>
    <t>工業地域</t>
    <rPh sb="0" eb="2">
      <t>コウギョウ</t>
    </rPh>
    <rPh sb="2" eb="4">
      <t>チイキ</t>
    </rPh>
    <phoneticPr fontId="3"/>
  </si>
  <si>
    <t>工業専用地域</t>
    <rPh sb="0" eb="2">
      <t>コウギョウ</t>
    </rPh>
    <rPh sb="2" eb="4">
      <t>センヨウ</t>
    </rPh>
    <rPh sb="4" eb="6">
      <t>チイキ</t>
    </rPh>
    <phoneticPr fontId="3"/>
  </si>
  <si>
    <t>注）　用途地域面積は概数であり、用途地域面積の合計と市街化区域面積は一致しない。</t>
    <rPh sb="0" eb="1">
      <t>チュウ</t>
    </rPh>
    <rPh sb="3" eb="5">
      <t>ヨウト</t>
    </rPh>
    <rPh sb="5" eb="7">
      <t>チイキ</t>
    </rPh>
    <rPh sb="7" eb="9">
      <t>メンセキ</t>
    </rPh>
    <rPh sb="23" eb="25">
      <t>ゴウケイ</t>
    </rPh>
    <rPh sb="26" eb="29">
      <t>シガイカ</t>
    </rPh>
    <rPh sb="29" eb="31">
      <t>クイキ</t>
    </rPh>
    <rPh sb="31" eb="33">
      <t>メンセキ</t>
    </rPh>
    <rPh sb="34" eb="36">
      <t>イッチ</t>
    </rPh>
    <phoneticPr fontId="3"/>
  </si>
  <si>
    <t>出典：県勢要覧</t>
    <rPh sb="0" eb="2">
      <t>シュッテン</t>
    </rPh>
    <rPh sb="3" eb="5">
      <t>ケンセイ</t>
    </rPh>
    <rPh sb="5" eb="7">
      <t>ヨウラン</t>
    </rPh>
    <phoneticPr fontId="3"/>
  </si>
  <si>
    <t>1-3 地目別評価総地積</t>
    <rPh sb="4" eb="6">
      <t>チモク</t>
    </rPh>
    <rPh sb="6" eb="7">
      <t>ベツ</t>
    </rPh>
    <rPh sb="7" eb="9">
      <t>ヒョウカ</t>
    </rPh>
    <rPh sb="9" eb="10">
      <t>ソウ</t>
    </rPh>
    <rPh sb="10" eb="11">
      <t>チ</t>
    </rPh>
    <rPh sb="11" eb="12">
      <t>セキ</t>
    </rPh>
    <phoneticPr fontId="3"/>
  </si>
  <si>
    <t>各年１月１日現在</t>
    <rPh sb="0" eb="1">
      <t>カク</t>
    </rPh>
    <rPh sb="1" eb="2">
      <t>ネン</t>
    </rPh>
    <rPh sb="3" eb="4">
      <t>ガツ</t>
    </rPh>
    <rPh sb="5" eb="6">
      <t>ニチ</t>
    </rPh>
    <rPh sb="6" eb="8">
      <t>ゲンザイ</t>
    </rPh>
    <phoneticPr fontId="3"/>
  </si>
  <si>
    <t>年別</t>
    <rPh sb="0" eb="2">
      <t>ネンベツ</t>
    </rPh>
    <phoneticPr fontId="3"/>
  </si>
  <si>
    <t>計</t>
    <rPh sb="0" eb="1">
      <t>ケイ</t>
    </rPh>
    <phoneticPr fontId="3"/>
  </si>
  <si>
    <t>田</t>
    <rPh sb="0" eb="1">
      <t>タ</t>
    </rPh>
    <phoneticPr fontId="3"/>
  </si>
  <si>
    <t>畑</t>
    <rPh sb="0" eb="1">
      <t>ハタケ</t>
    </rPh>
    <phoneticPr fontId="3"/>
  </si>
  <si>
    <t>宅地</t>
    <rPh sb="0" eb="2">
      <t>タクチ</t>
    </rPh>
    <phoneticPr fontId="3"/>
  </si>
  <si>
    <t>池沼</t>
    <rPh sb="0" eb="2">
      <t>チショウ</t>
    </rPh>
    <phoneticPr fontId="3"/>
  </si>
  <si>
    <t>雑種地</t>
    <rPh sb="0" eb="2">
      <t>ザッシュ</t>
    </rPh>
    <rPh sb="2" eb="3">
      <t>チ</t>
    </rPh>
    <phoneticPr fontId="3"/>
  </si>
  <si>
    <t>㎡</t>
    <phoneticPr fontId="3"/>
  </si>
  <si>
    <t>令和５年</t>
    <rPh sb="0" eb="2">
      <t>レイワ</t>
    </rPh>
    <rPh sb="3" eb="4">
      <t>ネン</t>
    </rPh>
    <phoneticPr fontId="3"/>
  </si>
  <si>
    <t>平成25年</t>
    <rPh sb="0" eb="2">
      <t>ヘイセイ</t>
    </rPh>
    <rPh sb="4" eb="5">
      <t>ネン</t>
    </rPh>
    <phoneticPr fontId="3"/>
  </si>
  <si>
    <t>平成26年</t>
    <rPh sb="0" eb="2">
      <t>ヘイセイ</t>
    </rPh>
    <rPh sb="4" eb="5">
      <t>ネン</t>
    </rPh>
    <phoneticPr fontId="3"/>
  </si>
  <si>
    <t>平成31年</t>
    <rPh sb="0" eb="2">
      <t>ヘイセイ</t>
    </rPh>
    <rPh sb="4" eb="5">
      <t>ネン</t>
    </rPh>
    <phoneticPr fontId="3"/>
  </si>
  <si>
    <t>令和２年</t>
    <rPh sb="0" eb="2">
      <t>レイワ</t>
    </rPh>
    <rPh sb="3" eb="4">
      <t>ネン</t>
    </rPh>
    <phoneticPr fontId="3"/>
  </si>
  <si>
    <t>令和３年</t>
    <rPh sb="0" eb="2">
      <t>レイワ</t>
    </rPh>
    <rPh sb="3" eb="4">
      <t>ネン</t>
    </rPh>
    <phoneticPr fontId="3"/>
  </si>
  <si>
    <t>令和４年</t>
    <rPh sb="0" eb="2">
      <t>レイワ</t>
    </rPh>
    <rPh sb="3" eb="4">
      <t>ネン</t>
    </rPh>
    <phoneticPr fontId="3"/>
  </si>
  <si>
    <t>出典：県勢要覧（県市町村課調）</t>
    <rPh sb="0" eb="2">
      <t>シュッテン</t>
    </rPh>
    <rPh sb="3" eb="5">
      <t>ケンセイ</t>
    </rPh>
    <rPh sb="5" eb="7">
      <t>ヨウラン</t>
    </rPh>
    <rPh sb="8" eb="9">
      <t>ケン</t>
    </rPh>
    <rPh sb="9" eb="12">
      <t>シチョウソン</t>
    </rPh>
    <rPh sb="12" eb="13">
      <t>カ</t>
    </rPh>
    <rPh sb="13" eb="14">
      <t>シラ</t>
    </rPh>
    <phoneticPr fontId="3"/>
  </si>
  <si>
    <t>1-4 農業振興地域</t>
    <rPh sb="4" eb="6">
      <t>ノウギョウ</t>
    </rPh>
    <rPh sb="6" eb="8">
      <t>シンコウ</t>
    </rPh>
    <rPh sb="8" eb="10">
      <t>チイキ</t>
    </rPh>
    <phoneticPr fontId="3"/>
  </si>
  <si>
    <t>（令和３年12月31日現在）</t>
    <rPh sb="1" eb="3">
      <t>レイワ</t>
    </rPh>
    <rPh sb="4" eb="5">
      <t>ネン</t>
    </rPh>
    <rPh sb="7" eb="8">
      <t>ガツ</t>
    </rPh>
    <rPh sb="10" eb="13">
      <t>ニチゲンザイ</t>
    </rPh>
    <phoneticPr fontId="3"/>
  </si>
  <si>
    <t>農業振興地域面積
に対する構成比</t>
    <rPh sb="0" eb="2">
      <t>ノウギョウ</t>
    </rPh>
    <rPh sb="2" eb="4">
      <t>シンコウ</t>
    </rPh>
    <rPh sb="4" eb="6">
      <t>チイキ</t>
    </rPh>
    <rPh sb="6" eb="8">
      <t>メンセキ</t>
    </rPh>
    <rPh sb="10" eb="11">
      <t>タイ</t>
    </rPh>
    <rPh sb="13" eb="16">
      <t>コウセイヒ</t>
    </rPh>
    <phoneticPr fontId="3"/>
  </si>
  <si>
    <t>農業振興地域</t>
    <rPh sb="0" eb="2">
      <t>ノウギョウ</t>
    </rPh>
    <rPh sb="2" eb="4">
      <t>シンコウ</t>
    </rPh>
    <rPh sb="4" eb="6">
      <t>チイキ</t>
    </rPh>
    <phoneticPr fontId="3"/>
  </si>
  <si>
    <t>　(うち農用地区域)</t>
    <rPh sb="4" eb="7">
      <t>ノウヨウチ</t>
    </rPh>
    <rPh sb="7" eb="9">
      <t>クイキ</t>
    </rPh>
    <phoneticPr fontId="3"/>
  </si>
  <si>
    <t>注)農用地区域は農業用施設用地含む。</t>
    <rPh sb="0" eb="1">
      <t>チュウ</t>
    </rPh>
    <rPh sb="2" eb="5">
      <t>ノウヨウチ</t>
    </rPh>
    <rPh sb="5" eb="7">
      <t>クイキ</t>
    </rPh>
    <rPh sb="8" eb="11">
      <t>ノウギョウヨウ</t>
    </rPh>
    <rPh sb="11" eb="13">
      <t>シセツ</t>
    </rPh>
    <rPh sb="13" eb="15">
      <t>ヨウチ</t>
    </rPh>
    <rPh sb="15" eb="16">
      <t>フク</t>
    </rPh>
    <phoneticPr fontId="3"/>
  </si>
  <si>
    <t>出典:県土地水資源対策課「土地統計資料集」</t>
    <rPh sb="0" eb="2">
      <t>シュッテン</t>
    </rPh>
    <rPh sb="3" eb="4">
      <t>ケン</t>
    </rPh>
    <rPh sb="4" eb="6">
      <t>トチ</t>
    </rPh>
    <rPh sb="6" eb="9">
      <t>ミズシゲン</t>
    </rPh>
    <rPh sb="9" eb="11">
      <t>タイサク</t>
    </rPh>
    <rPh sb="11" eb="12">
      <t>カ</t>
    </rPh>
    <rPh sb="13" eb="15">
      <t>トチ</t>
    </rPh>
    <rPh sb="15" eb="17">
      <t>トウケイ</t>
    </rPh>
    <rPh sb="17" eb="19">
      <t>シリョウ</t>
    </rPh>
    <rPh sb="19" eb="20">
      <t>シュウ</t>
    </rPh>
    <phoneticPr fontId="3"/>
  </si>
  <si>
    <t>1-5 地価公示（全国、県、県西圏域比較）</t>
    <rPh sb="4" eb="6">
      <t>チカ</t>
    </rPh>
    <rPh sb="6" eb="8">
      <t>コウジ</t>
    </rPh>
    <rPh sb="9" eb="11">
      <t>ゼンコク</t>
    </rPh>
    <rPh sb="12" eb="13">
      <t>ケン</t>
    </rPh>
    <rPh sb="14" eb="16">
      <t>ケンセイ</t>
    </rPh>
    <rPh sb="16" eb="18">
      <t>ケンイキ</t>
    </rPh>
    <rPh sb="18" eb="20">
      <t>ヒカク</t>
    </rPh>
    <phoneticPr fontId="3"/>
  </si>
  <si>
    <t>（令和６年１月１日現在）</t>
    <rPh sb="1" eb="2">
      <t>レイ</t>
    </rPh>
    <rPh sb="2" eb="3">
      <t>カズ</t>
    </rPh>
    <rPh sb="4" eb="5">
      <t>ネン</t>
    </rPh>
    <rPh sb="6" eb="7">
      <t>ガツ</t>
    </rPh>
    <rPh sb="8" eb="11">
      <t>ニチゲンザイ</t>
    </rPh>
    <phoneticPr fontId="3"/>
  </si>
  <si>
    <t>地区別</t>
    <rPh sb="0" eb="2">
      <t>チク</t>
    </rPh>
    <rPh sb="2" eb="3">
      <t>ベツ</t>
    </rPh>
    <phoneticPr fontId="3"/>
  </si>
  <si>
    <t>平均価格</t>
    <rPh sb="0" eb="2">
      <t>ヘイキン</t>
    </rPh>
    <rPh sb="2" eb="4">
      <t>カカク</t>
    </rPh>
    <phoneticPr fontId="3"/>
  </si>
  <si>
    <t>対前年平均変動率</t>
    <rPh sb="0" eb="1">
      <t>タイ</t>
    </rPh>
    <rPh sb="1" eb="3">
      <t>ゼンネン</t>
    </rPh>
    <rPh sb="3" eb="5">
      <t>ヘイキン</t>
    </rPh>
    <rPh sb="5" eb="8">
      <t>ヘンドウリツ</t>
    </rPh>
    <phoneticPr fontId="3"/>
  </si>
  <si>
    <t>住宅地</t>
    <rPh sb="0" eb="3">
      <t>ジュウタクチ</t>
    </rPh>
    <phoneticPr fontId="3"/>
  </si>
  <si>
    <t>宅地
見込地</t>
    <rPh sb="0" eb="2">
      <t>タクチ</t>
    </rPh>
    <rPh sb="3" eb="5">
      <t>ミコミ</t>
    </rPh>
    <rPh sb="5" eb="6">
      <t>チ</t>
    </rPh>
    <phoneticPr fontId="3"/>
  </si>
  <si>
    <t>商業地</t>
    <rPh sb="0" eb="3">
      <t>ショウギョウチ</t>
    </rPh>
    <phoneticPr fontId="3"/>
  </si>
  <si>
    <t>工業地</t>
    <rPh sb="0" eb="3">
      <t>コウギョウチ</t>
    </rPh>
    <phoneticPr fontId="3"/>
  </si>
  <si>
    <t>全用途</t>
    <rPh sb="0" eb="1">
      <t>ゼン</t>
    </rPh>
    <rPh sb="1" eb="3">
      <t>ヨウト</t>
    </rPh>
    <phoneticPr fontId="3"/>
  </si>
  <si>
    <t>円</t>
    <rPh sb="0" eb="1">
      <t>エン</t>
    </rPh>
    <phoneticPr fontId="3"/>
  </si>
  <si>
    <t>開成町</t>
    <rPh sb="0" eb="3">
      <t>カイセイマチ</t>
    </rPh>
    <phoneticPr fontId="3"/>
  </si>
  <si>
    <t>全国</t>
    <rPh sb="0" eb="2">
      <t>ゼンコク</t>
    </rPh>
    <phoneticPr fontId="3"/>
  </si>
  <si>
    <t>神奈川県</t>
    <rPh sb="0" eb="4">
      <t>カナガワケン</t>
    </rPh>
    <phoneticPr fontId="3"/>
  </si>
  <si>
    <t>県西圏域</t>
    <rPh sb="0" eb="2">
      <t>ケンセイ</t>
    </rPh>
    <rPh sb="2" eb="4">
      <t>ケンイキ</t>
    </rPh>
    <phoneticPr fontId="3"/>
  </si>
  <si>
    <t>小田原市</t>
    <rPh sb="0" eb="4">
      <t>オダワラシ</t>
    </rPh>
    <phoneticPr fontId="3"/>
  </si>
  <si>
    <t>南足柄市</t>
    <rPh sb="0" eb="4">
      <t>ミナミアシガラシ</t>
    </rPh>
    <phoneticPr fontId="3"/>
  </si>
  <si>
    <t>中井町</t>
    <rPh sb="0" eb="2">
      <t>ナカイ</t>
    </rPh>
    <rPh sb="2" eb="3">
      <t>マチ</t>
    </rPh>
    <phoneticPr fontId="3"/>
  </si>
  <si>
    <t>大井町</t>
    <rPh sb="0" eb="3">
      <t>オオイマチ</t>
    </rPh>
    <phoneticPr fontId="3"/>
  </si>
  <si>
    <t>松田町</t>
    <rPh sb="0" eb="2">
      <t>マツダ</t>
    </rPh>
    <rPh sb="2" eb="3">
      <t>マチ</t>
    </rPh>
    <phoneticPr fontId="3"/>
  </si>
  <si>
    <t>山北町</t>
    <rPh sb="0" eb="3">
      <t>ヤマキタマチ</t>
    </rPh>
    <phoneticPr fontId="3"/>
  </si>
  <si>
    <t>開成町</t>
    <rPh sb="0" eb="3">
      <t>カ</t>
    </rPh>
    <phoneticPr fontId="3"/>
  </si>
  <si>
    <t>箱根町</t>
    <rPh sb="0" eb="3">
      <t>ハコネマチ</t>
    </rPh>
    <phoneticPr fontId="3"/>
  </si>
  <si>
    <t>真鶴町</t>
    <rPh sb="0" eb="2">
      <t>マナヅル</t>
    </rPh>
    <rPh sb="2" eb="3">
      <t>マチ</t>
    </rPh>
    <phoneticPr fontId="3"/>
  </si>
  <si>
    <t>湯河原町</t>
    <rPh sb="0" eb="4">
      <t>ユガワラマチ</t>
    </rPh>
    <phoneticPr fontId="3"/>
  </si>
  <si>
    <t>出典：土地情報センター「都道府県市区町村別・用途別平均価格・対前年平均変動率表」</t>
    <rPh sb="0" eb="2">
      <t>シュッテン</t>
    </rPh>
    <rPh sb="3" eb="5">
      <t>トチ</t>
    </rPh>
    <rPh sb="5" eb="7">
      <t>ジョウホウ</t>
    </rPh>
    <phoneticPr fontId="3"/>
  </si>
  <si>
    <t>1-6 地価公示（経年比較）</t>
    <rPh sb="4" eb="6">
      <t>チカ</t>
    </rPh>
    <rPh sb="6" eb="8">
      <t>コウジ</t>
    </rPh>
    <rPh sb="9" eb="11">
      <t>ケイネン</t>
    </rPh>
    <rPh sb="11" eb="13">
      <t>ヒカク</t>
    </rPh>
    <phoneticPr fontId="3"/>
  </si>
  <si>
    <t>（各年１月１日現在）</t>
    <rPh sb="1" eb="2">
      <t>カク</t>
    </rPh>
    <rPh sb="2" eb="3">
      <t>ネン</t>
    </rPh>
    <rPh sb="4" eb="5">
      <t>ガツ</t>
    </rPh>
    <rPh sb="6" eb="9">
      <t>ニチゲンザイ</t>
    </rPh>
    <phoneticPr fontId="3"/>
  </si>
  <si>
    <t>年別</t>
    <rPh sb="0" eb="1">
      <t>ネン</t>
    </rPh>
    <rPh sb="1" eb="2">
      <t>ベツ</t>
    </rPh>
    <phoneticPr fontId="3"/>
  </si>
  <si>
    <t>住宅地平均価格</t>
    <rPh sb="0" eb="3">
      <t>ジュウタクチ</t>
    </rPh>
    <rPh sb="3" eb="5">
      <t>ヘイキン</t>
    </rPh>
    <rPh sb="5" eb="7">
      <t>カカク</t>
    </rPh>
    <phoneticPr fontId="3"/>
  </si>
  <si>
    <t>昭和63年</t>
    <rPh sb="0" eb="2">
      <t>ショウワ</t>
    </rPh>
    <rPh sb="4" eb="5">
      <t>ネン</t>
    </rPh>
    <phoneticPr fontId="3"/>
  </si>
  <si>
    <t>平成5年</t>
    <rPh sb="0" eb="2">
      <t>ヘイセイ</t>
    </rPh>
    <rPh sb="3" eb="4">
      <t>ネン</t>
    </rPh>
    <phoneticPr fontId="3"/>
  </si>
  <si>
    <t>平成10年</t>
    <rPh sb="0" eb="2">
      <t>ヘイセイ</t>
    </rPh>
    <rPh sb="4" eb="5">
      <t>ネン</t>
    </rPh>
    <phoneticPr fontId="3"/>
  </si>
  <si>
    <t>平成15年</t>
    <rPh sb="0" eb="2">
      <t>ヘイセイ</t>
    </rPh>
    <rPh sb="4" eb="5">
      <t>ネン</t>
    </rPh>
    <phoneticPr fontId="3"/>
  </si>
  <si>
    <t>平成20年</t>
    <rPh sb="0" eb="2">
      <t>ヘイセイ</t>
    </rPh>
    <rPh sb="4" eb="5">
      <t>ネン</t>
    </rPh>
    <phoneticPr fontId="3"/>
  </si>
  <si>
    <t>平成30年</t>
    <rPh sb="0" eb="2">
      <t>ヘイセイ</t>
    </rPh>
    <rPh sb="4" eb="5">
      <t>ネン</t>
    </rPh>
    <phoneticPr fontId="3"/>
  </si>
  <si>
    <t>令和６年</t>
    <rPh sb="0" eb="2">
      <t>レイワ</t>
    </rPh>
    <rPh sb="3" eb="4">
      <t>ネン</t>
    </rPh>
    <phoneticPr fontId="3"/>
  </si>
  <si>
    <t>人口</t>
    <rPh sb="0" eb="2">
      <t>ジンコウ</t>
    </rPh>
    <phoneticPr fontId="3"/>
  </si>
  <si>
    <t>2-1 世帯数・人口・１世帯あたり人員の推移</t>
    <phoneticPr fontId="3"/>
  </si>
  <si>
    <t>（各年10月１日現在）</t>
    <rPh sb="1" eb="3">
      <t>カクネン</t>
    </rPh>
    <rPh sb="5" eb="6">
      <t>ガツ</t>
    </rPh>
    <rPh sb="7" eb="8">
      <t>ニチ</t>
    </rPh>
    <rPh sb="8" eb="10">
      <t>ゲンザイ</t>
    </rPh>
    <phoneticPr fontId="3"/>
  </si>
  <si>
    <t>世帯数</t>
    <rPh sb="0" eb="3">
      <t>セタイスウ</t>
    </rPh>
    <phoneticPr fontId="3"/>
  </si>
  <si>
    <t>人口集中地区
（ＤＩＤ）</t>
    <rPh sb="0" eb="2">
      <t>ジンコウ</t>
    </rPh>
    <rPh sb="2" eb="4">
      <t>シュウチュウ</t>
    </rPh>
    <rPh sb="4" eb="6">
      <t>チク</t>
    </rPh>
    <phoneticPr fontId="3"/>
  </si>
  <si>
    <t>1世帯あたり
人員</t>
    <rPh sb="1" eb="3">
      <t>セタイ</t>
    </rPh>
    <rPh sb="7" eb="9">
      <t>ジンイン</t>
    </rPh>
    <phoneticPr fontId="3"/>
  </si>
  <si>
    <t>総数</t>
    <rPh sb="0" eb="2">
      <t>ソウスウ</t>
    </rPh>
    <phoneticPr fontId="3"/>
  </si>
  <si>
    <t>男</t>
    <rPh sb="0" eb="1">
      <t>オトコ</t>
    </rPh>
    <phoneticPr fontId="3"/>
  </si>
  <si>
    <t>女</t>
    <rPh sb="0" eb="1">
      <t>オンナ</t>
    </rPh>
    <phoneticPr fontId="3"/>
  </si>
  <si>
    <t>世帯</t>
    <rPh sb="0" eb="2">
      <t>セタイ</t>
    </rPh>
    <phoneticPr fontId="3"/>
  </si>
  <si>
    <t>人</t>
    <rPh sb="0" eb="1">
      <t>ニン</t>
    </rPh>
    <phoneticPr fontId="3"/>
  </si>
  <si>
    <t>昭和35年</t>
    <rPh sb="0" eb="2">
      <t>ショウワ</t>
    </rPh>
    <rPh sb="4" eb="5">
      <t>ネン</t>
    </rPh>
    <phoneticPr fontId="3"/>
  </si>
  <si>
    <t>昭和40年</t>
    <rPh sb="0" eb="2">
      <t>ショウワ</t>
    </rPh>
    <rPh sb="4" eb="5">
      <t>ネン</t>
    </rPh>
    <phoneticPr fontId="3"/>
  </si>
  <si>
    <t>昭和45年</t>
    <rPh sb="0" eb="2">
      <t>ショウワ</t>
    </rPh>
    <rPh sb="4" eb="5">
      <t>ネン</t>
    </rPh>
    <phoneticPr fontId="3"/>
  </si>
  <si>
    <t>昭和50年</t>
    <rPh sb="0" eb="2">
      <t>ショウワ</t>
    </rPh>
    <rPh sb="4" eb="5">
      <t>ネン</t>
    </rPh>
    <phoneticPr fontId="3"/>
  </si>
  <si>
    <t>昭和55年</t>
    <rPh sb="0" eb="2">
      <t>ショウワ</t>
    </rPh>
    <rPh sb="4" eb="5">
      <t>ネン</t>
    </rPh>
    <phoneticPr fontId="3"/>
  </si>
  <si>
    <t>昭和60年</t>
    <rPh sb="0" eb="2">
      <t>ショウワ</t>
    </rPh>
    <rPh sb="4" eb="5">
      <t>ネン</t>
    </rPh>
    <phoneticPr fontId="3"/>
  </si>
  <si>
    <t>平成2年</t>
    <rPh sb="0" eb="2">
      <t>ヘイセイ</t>
    </rPh>
    <rPh sb="3" eb="4">
      <t>ネン</t>
    </rPh>
    <phoneticPr fontId="3"/>
  </si>
  <si>
    <t>平成7年</t>
    <rPh sb="0" eb="2">
      <t>ヘイセイ</t>
    </rPh>
    <rPh sb="3" eb="4">
      <t>ネン</t>
    </rPh>
    <phoneticPr fontId="3"/>
  </si>
  <si>
    <t>平成12年</t>
    <rPh sb="0" eb="2">
      <t>ヘイセイ</t>
    </rPh>
    <rPh sb="4" eb="5">
      <t>ネン</t>
    </rPh>
    <phoneticPr fontId="3"/>
  </si>
  <si>
    <t>平成17年</t>
    <rPh sb="0" eb="2">
      <t>ヘイセイ</t>
    </rPh>
    <rPh sb="4" eb="5">
      <t>ネン</t>
    </rPh>
    <phoneticPr fontId="3"/>
  </si>
  <si>
    <t>平成22年</t>
    <rPh sb="0" eb="2">
      <t>ヘイセイ</t>
    </rPh>
    <rPh sb="4" eb="5">
      <t>ネン</t>
    </rPh>
    <phoneticPr fontId="3"/>
  </si>
  <si>
    <t>平成27年</t>
    <rPh sb="0" eb="2">
      <t>ヘイセイ</t>
    </rPh>
    <rPh sb="4" eb="5">
      <t>ネン</t>
    </rPh>
    <phoneticPr fontId="3"/>
  </si>
  <si>
    <t>出典：国勢調査（令和４、５年は令和２年国勢調査からの推計値（神奈川県人口統計調査）</t>
    <rPh sb="0" eb="2">
      <t>シュッテン</t>
    </rPh>
    <rPh sb="3" eb="5">
      <t>コクセイ</t>
    </rPh>
    <rPh sb="5" eb="7">
      <t>チョウサ</t>
    </rPh>
    <rPh sb="8" eb="10">
      <t>レイワ</t>
    </rPh>
    <rPh sb="13" eb="14">
      <t>ネン</t>
    </rPh>
    <rPh sb="15" eb="17">
      <t>レイワ</t>
    </rPh>
    <rPh sb="18" eb="19">
      <t>ネン</t>
    </rPh>
    <rPh sb="19" eb="21">
      <t>コクセイ</t>
    </rPh>
    <rPh sb="21" eb="23">
      <t>チョウサ</t>
    </rPh>
    <rPh sb="26" eb="29">
      <t>スイケイチ</t>
    </rPh>
    <rPh sb="30" eb="34">
      <t>カナガワケン</t>
    </rPh>
    <rPh sb="34" eb="36">
      <t>ジンコウ</t>
    </rPh>
    <rPh sb="36" eb="38">
      <t>トウケイ</t>
    </rPh>
    <rPh sb="38" eb="40">
      <t>チョウサ</t>
    </rPh>
    <phoneticPr fontId="3"/>
  </si>
  <si>
    <t>注）　開成町は人口集中地区を昭和60年に設定。</t>
    <rPh sb="0" eb="1">
      <t>チュウ</t>
    </rPh>
    <rPh sb="3" eb="6">
      <t>カイセイマチ</t>
    </rPh>
    <rPh sb="7" eb="9">
      <t>ジンコウ</t>
    </rPh>
    <rPh sb="9" eb="11">
      <t>シュウチュウ</t>
    </rPh>
    <rPh sb="11" eb="13">
      <t>チク</t>
    </rPh>
    <rPh sb="14" eb="16">
      <t>ショウワ</t>
    </rPh>
    <rPh sb="18" eb="19">
      <t>ネン</t>
    </rPh>
    <rPh sb="20" eb="22">
      <t>セッテイ</t>
    </rPh>
    <phoneticPr fontId="3"/>
  </si>
  <si>
    <t>2-2 年齢（３区分）別人口</t>
    <rPh sb="4" eb="6">
      <t>ネンレイ</t>
    </rPh>
    <rPh sb="8" eb="10">
      <t>クブン</t>
    </rPh>
    <rPh sb="11" eb="12">
      <t>ベツ</t>
    </rPh>
    <rPh sb="12" eb="14">
      <t>ジンコウ</t>
    </rPh>
    <phoneticPr fontId="3"/>
  </si>
  <si>
    <t>（各年10月１日現在）</t>
    <rPh sb="1" eb="2">
      <t>カク</t>
    </rPh>
    <rPh sb="2" eb="3">
      <t>ネン</t>
    </rPh>
    <rPh sb="5" eb="6">
      <t>ガツ</t>
    </rPh>
    <rPh sb="7" eb="8">
      <t>ニチ</t>
    </rPh>
    <rPh sb="8" eb="10">
      <t>ゲンザイ</t>
    </rPh>
    <phoneticPr fontId="3"/>
  </si>
  <si>
    <t>年齢（３区分）別人口</t>
    <rPh sb="0" eb="2">
      <t>ネンレイ</t>
    </rPh>
    <rPh sb="4" eb="6">
      <t>クブン</t>
    </rPh>
    <rPh sb="7" eb="8">
      <t>ベツ</t>
    </rPh>
    <rPh sb="8" eb="10">
      <t>ジンコウ</t>
    </rPh>
    <phoneticPr fontId="3"/>
  </si>
  <si>
    <t>年齢（３区分）別割合</t>
    <rPh sb="0" eb="2">
      <t>ネンレイ</t>
    </rPh>
    <rPh sb="4" eb="6">
      <t>クブン</t>
    </rPh>
    <rPh sb="7" eb="8">
      <t>ベツ</t>
    </rPh>
    <rPh sb="8" eb="10">
      <t>ワリアイ</t>
    </rPh>
    <phoneticPr fontId="3"/>
  </si>
  <si>
    <t>老年化指数</t>
    <rPh sb="0" eb="2">
      <t>ロウネン</t>
    </rPh>
    <rPh sb="2" eb="3">
      <t>カ</t>
    </rPh>
    <rPh sb="3" eb="5">
      <t>シスウ</t>
    </rPh>
    <phoneticPr fontId="3"/>
  </si>
  <si>
    <t>老年人口指数</t>
    <rPh sb="0" eb="2">
      <t>ロウネン</t>
    </rPh>
    <rPh sb="2" eb="4">
      <t>ジンコウ</t>
    </rPh>
    <rPh sb="4" eb="6">
      <t>シスウ</t>
    </rPh>
    <phoneticPr fontId="3"/>
  </si>
  <si>
    <t>合計</t>
    <rPh sb="0" eb="2">
      <t>ゴウケイ</t>
    </rPh>
    <phoneticPr fontId="3"/>
  </si>
  <si>
    <t>0～14歳</t>
    <rPh sb="4" eb="5">
      <t>サイ</t>
    </rPh>
    <phoneticPr fontId="3"/>
  </si>
  <si>
    <t>15歳～64歳</t>
    <rPh sb="2" eb="3">
      <t>サイ</t>
    </rPh>
    <rPh sb="6" eb="7">
      <t>サイ</t>
    </rPh>
    <phoneticPr fontId="3"/>
  </si>
  <si>
    <t>65歳以上</t>
    <rPh sb="2" eb="5">
      <t>サイイジョウ</t>
    </rPh>
    <phoneticPr fontId="3"/>
  </si>
  <si>
    <t>不詳</t>
    <rPh sb="0" eb="2">
      <t>フショウ</t>
    </rPh>
    <phoneticPr fontId="3"/>
  </si>
  <si>
    <t>昭和25年</t>
    <rPh sb="0" eb="2">
      <t>ショウワ</t>
    </rPh>
    <rPh sb="4" eb="5">
      <t>ネン</t>
    </rPh>
    <phoneticPr fontId="3"/>
  </si>
  <si>
    <t>昭和30年</t>
    <rPh sb="0" eb="2">
      <t>ショウワ</t>
    </rPh>
    <rPh sb="4" eb="5">
      <t>ネン</t>
    </rPh>
    <phoneticPr fontId="3"/>
  </si>
  <si>
    <t>平成 ２年</t>
    <rPh sb="0" eb="2">
      <t>ヘイセイ</t>
    </rPh>
    <rPh sb="4" eb="5">
      <t>ネン</t>
    </rPh>
    <phoneticPr fontId="3"/>
  </si>
  <si>
    <t>平成 ７年</t>
    <rPh sb="0" eb="2">
      <t>ヘイセイ</t>
    </rPh>
    <rPh sb="4" eb="5">
      <t>ネン</t>
    </rPh>
    <phoneticPr fontId="3"/>
  </si>
  <si>
    <t>出典：国勢調査</t>
    <rPh sb="0" eb="2">
      <t>シュッテン</t>
    </rPh>
    <phoneticPr fontId="3"/>
  </si>
  <si>
    <t>注１）　年齢３区分別割合は「年齢不詳」人数を除いて算出。</t>
    <rPh sb="0" eb="1">
      <t>チュウ</t>
    </rPh>
    <rPh sb="4" eb="6">
      <t>ネンレイ</t>
    </rPh>
    <rPh sb="7" eb="9">
      <t>クブン</t>
    </rPh>
    <rPh sb="9" eb="10">
      <t>ベツ</t>
    </rPh>
    <rPh sb="10" eb="12">
      <t>ワリアイ</t>
    </rPh>
    <rPh sb="14" eb="16">
      <t>ネンレイ</t>
    </rPh>
    <rPh sb="16" eb="18">
      <t>フショウ</t>
    </rPh>
    <rPh sb="19" eb="21">
      <t>ニンズウ</t>
    </rPh>
    <rPh sb="22" eb="23">
      <t>ノゾ</t>
    </rPh>
    <rPh sb="25" eb="27">
      <t>サンシュツ</t>
    </rPh>
    <phoneticPr fontId="3"/>
  </si>
  <si>
    <t>注２）　昭和25年の人口は酒田村と吉田島村の合計値。</t>
    <rPh sb="0" eb="1">
      <t>チュウ</t>
    </rPh>
    <rPh sb="4" eb="6">
      <t>ショウワ</t>
    </rPh>
    <rPh sb="8" eb="9">
      <t>ネン</t>
    </rPh>
    <rPh sb="10" eb="12">
      <t>ジンコウ</t>
    </rPh>
    <rPh sb="13" eb="15">
      <t>サカタ</t>
    </rPh>
    <rPh sb="15" eb="16">
      <t>ムラ</t>
    </rPh>
    <rPh sb="17" eb="19">
      <t>ヨシダ</t>
    </rPh>
    <rPh sb="19" eb="20">
      <t>シマ</t>
    </rPh>
    <rPh sb="20" eb="21">
      <t>ムラ</t>
    </rPh>
    <rPh sb="22" eb="24">
      <t>ゴウケイ</t>
    </rPh>
    <rPh sb="24" eb="25">
      <t>アタイ</t>
    </rPh>
    <phoneticPr fontId="3"/>
  </si>
  <si>
    <t>2-3 人口増加率・世帯増加率</t>
    <rPh sb="4" eb="6">
      <t>ジンコウ</t>
    </rPh>
    <rPh sb="6" eb="8">
      <t>ゾウカ</t>
    </rPh>
    <rPh sb="8" eb="9">
      <t>リツ</t>
    </rPh>
    <rPh sb="10" eb="12">
      <t>セタイ</t>
    </rPh>
    <rPh sb="12" eb="14">
      <t>ゾウカ</t>
    </rPh>
    <rPh sb="14" eb="15">
      <t>リツ</t>
    </rPh>
    <phoneticPr fontId="3"/>
  </si>
  <si>
    <t>&lt;元データ&gt;</t>
    <rPh sb="1" eb="2">
      <t>モト</t>
    </rPh>
    <phoneticPr fontId="3"/>
  </si>
  <si>
    <t>圏域</t>
    <rPh sb="0" eb="2">
      <t>ケンイキ</t>
    </rPh>
    <phoneticPr fontId="3"/>
  </si>
  <si>
    <t>市町村</t>
    <rPh sb="0" eb="3">
      <t>シチョウソン</t>
    </rPh>
    <phoneticPr fontId="3"/>
  </si>
  <si>
    <t>人口（単位:人、％）</t>
    <rPh sb="0" eb="2">
      <t>ジンコウ</t>
    </rPh>
    <rPh sb="3" eb="5">
      <t>タンイ</t>
    </rPh>
    <rPh sb="6" eb="7">
      <t>ニン</t>
    </rPh>
    <phoneticPr fontId="3"/>
  </si>
  <si>
    <t>世帯数（単位:世帯、％）</t>
    <rPh sb="0" eb="3">
      <t>セタイスウ</t>
    </rPh>
    <rPh sb="4" eb="6">
      <t>タンイ</t>
    </rPh>
    <rPh sb="7" eb="9">
      <t>セタイ</t>
    </rPh>
    <phoneticPr fontId="3"/>
  </si>
  <si>
    <t>平成２７年</t>
    <rPh sb="0" eb="2">
      <t>ヘイセイ</t>
    </rPh>
    <rPh sb="4" eb="5">
      <t>ネン</t>
    </rPh>
    <phoneticPr fontId="3"/>
  </si>
  <si>
    <t>増減率</t>
    <rPh sb="0" eb="2">
      <t>ゾウゲン</t>
    </rPh>
    <rPh sb="2" eb="3">
      <t>リツ</t>
    </rPh>
    <phoneticPr fontId="3"/>
  </si>
  <si>
    <t>順位</t>
    <rPh sb="0" eb="2">
      <t>ジュンイ</t>
    </rPh>
    <phoneticPr fontId="3"/>
  </si>
  <si>
    <t>＜Ｈ２７国調＞</t>
    <rPh sb="4" eb="6">
      <t>コクチョウ</t>
    </rPh>
    <phoneticPr fontId="3"/>
  </si>
  <si>
    <t>＜R２国調＞</t>
    <rPh sb="3" eb="5">
      <t>コクチョウ</t>
    </rPh>
    <phoneticPr fontId="3"/>
  </si>
  <si>
    <t>横 　浜
川　 崎</t>
    <rPh sb="0" eb="1">
      <t>ヨコ</t>
    </rPh>
    <rPh sb="3" eb="4">
      <t>ハマ</t>
    </rPh>
    <rPh sb="5" eb="6">
      <t>カワ</t>
    </rPh>
    <rPh sb="8" eb="9">
      <t>ザキ</t>
    </rPh>
    <phoneticPr fontId="3"/>
  </si>
  <si>
    <t>横浜市</t>
    <rPh sb="0" eb="3">
      <t>ヨコハマシ</t>
    </rPh>
    <phoneticPr fontId="3"/>
  </si>
  <si>
    <t>人口　総数</t>
  </si>
  <si>
    <t>世帯数　総数</t>
  </si>
  <si>
    <t>人口　令和２年　(a)</t>
    <rPh sb="3" eb="5">
      <t>レイワ</t>
    </rPh>
    <rPh sb="6" eb="7">
      <t>ネン</t>
    </rPh>
    <phoneticPr fontId="3"/>
  </si>
  <si>
    <t>世帯数　令和２年　</t>
    <rPh sb="4" eb="6">
      <t>レイワ</t>
    </rPh>
    <phoneticPr fontId="3"/>
  </si>
  <si>
    <t>川崎市</t>
    <rPh sb="0" eb="3">
      <t>カワサキシ</t>
    </rPh>
    <phoneticPr fontId="3"/>
  </si>
  <si>
    <t>神奈川県</t>
  </si>
  <si>
    <t>神奈川県 市部</t>
  </si>
  <si>
    <t>市部</t>
  </si>
  <si>
    <t>横須賀
三　 浦</t>
    <rPh sb="0" eb="3">
      <t>ヨコスカ</t>
    </rPh>
    <rPh sb="4" eb="5">
      <t>サン</t>
    </rPh>
    <rPh sb="7" eb="8">
      <t>ウラ</t>
    </rPh>
    <phoneticPr fontId="3"/>
  </si>
  <si>
    <t>横須賀市</t>
    <rPh sb="0" eb="4">
      <t>ヨコスカシ</t>
    </rPh>
    <phoneticPr fontId="3"/>
  </si>
  <si>
    <t>横浜市</t>
  </si>
  <si>
    <t>鎌倉市</t>
    <rPh sb="0" eb="3">
      <t>カマクラシ</t>
    </rPh>
    <phoneticPr fontId="3"/>
  </si>
  <si>
    <t>川崎市</t>
  </si>
  <si>
    <t>逗子市</t>
    <rPh sb="0" eb="3">
      <t>ズシシ</t>
    </rPh>
    <phoneticPr fontId="3"/>
  </si>
  <si>
    <t>相模原市</t>
  </si>
  <si>
    <t>三浦市</t>
    <rPh sb="0" eb="3">
      <t>ミウラシ</t>
    </rPh>
    <phoneticPr fontId="3"/>
  </si>
  <si>
    <t>横須賀市</t>
  </si>
  <si>
    <t>葉山町</t>
    <rPh sb="0" eb="2">
      <t>ハヤマ</t>
    </rPh>
    <rPh sb="2" eb="3">
      <t>マチ</t>
    </rPh>
    <phoneticPr fontId="3"/>
  </si>
  <si>
    <t>平塚市</t>
  </si>
  <si>
    <t>鎌倉市</t>
  </si>
  <si>
    <t>県 　央</t>
    <rPh sb="0" eb="1">
      <t>ケン</t>
    </rPh>
    <rPh sb="3" eb="4">
      <t>ヒサシ</t>
    </rPh>
    <phoneticPr fontId="3"/>
  </si>
  <si>
    <t>相模原市</t>
    <rPh sb="0" eb="4">
      <t>サガミハラシ</t>
    </rPh>
    <phoneticPr fontId="3"/>
  </si>
  <si>
    <t>藤沢市</t>
  </si>
  <si>
    <t>厚木市</t>
    <rPh sb="0" eb="3">
      <t>アツギシ</t>
    </rPh>
    <phoneticPr fontId="3"/>
  </si>
  <si>
    <t>小田原市</t>
  </si>
  <si>
    <t>大和市</t>
    <rPh sb="0" eb="3">
      <t>ヤマトシ</t>
    </rPh>
    <phoneticPr fontId="3"/>
  </si>
  <si>
    <t>茅ヶ崎市</t>
  </si>
  <si>
    <t>海老名市</t>
    <rPh sb="0" eb="4">
      <t>エビナシ</t>
    </rPh>
    <phoneticPr fontId="3"/>
  </si>
  <si>
    <t>逗子市</t>
  </si>
  <si>
    <t>座間市</t>
    <rPh sb="0" eb="3">
      <t>ザマシ</t>
    </rPh>
    <phoneticPr fontId="3"/>
  </si>
  <si>
    <t>三浦市</t>
  </si>
  <si>
    <t>綾瀬市</t>
    <rPh sb="0" eb="3">
      <t>アヤセシ</t>
    </rPh>
    <phoneticPr fontId="3"/>
  </si>
  <si>
    <t>秦野市</t>
  </si>
  <si>
    <t>愛川町</t>
    <rPh sb="0" eb="3">
      <t>アイカワマチ</t>
    </rPh>
    <phoneticPr fontId="3"/>
  </si>
  <si>
    <t>厚木市</t>
  </si>
  <si>
    <t>清川村</t>
    <rPh sb="0" eb="3">
      <t>キヨカワムラ</t>
    </rPh>
    <phoneticPr fontId="3"/>
  </si>
  <si>
    <t>大和市</t>
  </si>
  <si>
    <t>伊勢原市</t>
  </si>
  <si>
    <t>湘 　南</t>
    <rPh sb="0" eb="1">
      <t>ショウ</t>
    </rPh>
    <rPh sb="3" eb="4">
      <t>ミナミ</t>
    </rPh>
    <phoneticPr fontId="3"/>
  </si>
  <si>
    <t>平塚市</t>
    <rPh sb="0" eb="3">
      <t>ヒラツカシ</t>
    </rPh>
    <phoneticPr fontId="3"/>
  </si>
  <si>
    <t>海老名市</t>
  </si>
  <si>
    <t>藤沢市</t>
    <rPh sb="0" eb="3">
      <t>フジサワシ</t>
    </rPh>
    <phoneticPr fontId="3"/>
  </si>
  <si>
    <t>座間市</t>
  </si>
  <si>
    <t>茅ヶ崎市</t>
    <rPh sb="0" eb="4">
      <t>チガサキシ</t>
    </rPh>
    <phoneticPr fontId="3"/>
  </si>
  <si>
    <t>南足柄市</t>
  </si>
  <si>
    <t>秦野市</t>
    <rPh sb="0" eb="3">
      <t>ハダノシ</t>
    </rPh>
    <phoneticPr fontId="3"/>
  </si>
  <si>
    <t>綾瀬市</t>
  </si>
  <si>
    <t>伊勢原市</t>
    <rPh sb="0" eb="4">
      <t>イセハラシ</t>
    </rPh>
    <phoneticPr fontId="3"/>
  </si>
  <si>
    <t>葉山町</t>
  </si>
  <si>
    <t>寒川町</t>
    <rPh sb="0" eb="3">
      <t>サムカワマチ</t>
    </rPh>
    <phoneticPr fontId="3"/>
  </si>
  <si>
    <t>寒川町</t>
  </si>
  <si>
    <t>大磯町</t>
    <rPh sb="0" eb="3">
      <t>オオイソマチ</t>
    </rPh>
    <phoneticPr fontId="3"/>
  </si>
  <si>
    <t>大磯町</t>
  </si>
  <si>
    <t>二宮町</t>
    <rPh sb="0" eb="2">
      <t>ニノミヤ</t>
    </rPh>
    <rPh sb="2" eb="3">
      <t>マチ</t>
    </rPh>
    <phoneticPr fontId="3"/>
  </si>
  <si>
    <t>二宮町</t>
  </si>
  <si>
    <t>中井町</t>
  </si>
  <si>
    <t>県 　西</t>
    <rPh sb="0" eb="1">
      <t>ケン</t>
    </rPh>
    <rPh sb="3" eb="4">
      <t>ニシ</t>
    </rPh>
    <phoneticPr fontId="3"/>
  </si>
  <si>
    <t>大井町</t>
  </si>
  <si>
    <t>松田町</t>
  </si>
  <si>
    <t>中井町</t>
    <rPh sb="0" eb="1">
      <t>ナカ</t>
    </rPh>
    <rPh sb="1" eb="3">
      <t>イマチ</t>
    </rPh>
    <phoneticPr fontId="3"/>
  </si>
  <si>
    <t>山北町</t>
  </si>
  <si>
    <t>開成町</t>
  </si>
  <si>
    <t>松田町</t>
    <rPh sb="0" eb="3">
      <t>マツダマチ</t>
    </rPh>
    <phoneticPr fontId="3"/>
  </si>
  <si>
    <t>箱根町</t>
  </si>
  <si>
    <t>真鶴町</t>
  </si>
  <si>
    <t>湯河原町</t>
  </si>
  <si>
    <t>愛川町</t>
  </si>
  <si>
    <t>清川村</t>
  </si>
  <si>
    <t>県　計</t>
    <rPh sb="0" eb="1">
      <t>ケン</t>
    </rPh>
    <rPh sb="2" eb="3">
      <t>ケイ</t>
    </rPh>
    <phoneticPr fontId="3"/>
  </si>
  <si>
    <t>出典:国勢調査</t>
    <rPh sb="0" eb="2">
      <t>シュッテン</t>
    </rPh>
    <rPh sb="3" eb="5">
      <t>コクセイ</t>
    </rPh>
    <rPh sb="5" eb="7">
      <t>チョウサ</t>
    </rPh>
    <phoneticPr fontId="3"/>
  </si>
  <si>
    <t>2-4 人口動態</t>
    <rPh sb="4" eb="6">
      <t>ジンコウ</t>
    </rPh>
    <rPh sb="6" eb="8">
      <t>ドウタイ</t>
    </rPh>
    <phoneticPr fontId="3"/>
  </si>
  <si>
    <t>①近隣自治体等との比較</t>
    <rPh sb="1" eb="3">
      <t>キンリン</t>
    </rPh>
    <rPh sb="3" eb="6">
      <t>ジチタイ</t>
    </rPh>
    <rPh sb="6" eb="7">
      <t>ナド</t>
    </rPh>
    <rPh sb="9" eb="11">
      <t>ヒカク</t>
    </rPh>
    <phoneticPr fontId="3"/>
  </si>
  <si>
    <t>（令和５年中）</t>
    <rPh sb="1" eb="2">
      <t>レイ</t>
    </rPh>
    <rPh sb="2" eb="3">
      <t>カズ</t>
    </rPh>
    <rPh sb="4" eb="5">
      <t>ネン</t>
    </rPh>
    <rPh sb="5" eb="6">
      <t>チュウ</t>
    </rPh>
    <phoneticPr fontId="3"/>
  </si>
  <si>
    <t>市町</t>
    <rPh sb="0" eb="2">
      <t>シチョウ</t>
    </rPh>
    <phoneticPr fontId="3"/>
  </si>
  <si>
    <t>人口
増減</t>
    <rPh sb="0" eb="2">
      <t>ジンコウ</t>
    </rPh>
    <rPh sb="3" eb="5">
      <t>ゾウゲン</t>
    </rPh>
    <phoneticPr fontId="3"/>
  </si>
  <si>
    <t>自然増減</t>
    <rPh sb="0" eb="2">
      <t>シゼン</t>
    </rPh>
    <rPh sb="2" eb="4">
      <t>ゾウゲン</t>
    </rPh>
    <phoneticPr fontId="3"/>
  </si>
  <si>
    <t>社会増減</t>
    <rPh sb="0" eb="2">
      <t>シャカイ</t>
    </rPh>
    <rPh sb="2" eb="4">
      <t>ゾウゲン</t>
    </rPh>
    <phoneticPr fontId="3"/>
  </si>
  <si>
    <t>対前年増減率</t>
    <rPh sb="0" eb="1">
      <t>タイ</t>
    </rPh>
    <rPh sb="1" eb="3">
      <t>ゼンネン</t>
    </rPh>
    <rPh sb="3" eb="5">
      <t>ゾウゲン</t>
    </rPh>
    <rPh sb="5" eb="6">
      <t>リツ</t>
    </rPh>
    <phoneticPr fontId="3"/>
  </si>
  <si>
    <t>出生</t>
    <rPh sb="0" eb="2">
      <t>シュッショウ</t>
    </rPh>
    <phoneticPr fontId="3"/>
  </si>
  <si>
    <t>死亡</t>
    <rPh sb="0" eb="2">
      <t>シボウ</t>
    </rPh>
    <phoneticPr fontId="3"/>
  </si>
  <si>
    <t>転入</t>
    <rPh sb="0" eb="2">
      <t>テンニュウ</t>
    </rPh>
    <phoneticPr fontId="3"/>
  </si>
  <si>
    <t>転出</t>
    <rPh sb="0" eb="2">
      <t>テンシュツ</t>
    </rPh>
    <phoneticPr fontId="3"/>
  </si>
  <si>
    <t>%</t>
    <phoneticPr fontId="3"/>
  </si>
  <si>
    <t>県計</t>
    <rPh sb="0" eb="1">
      <t>ケン</t>
    </rPh>
    <rPh sb="1" eb="2">
      <t>ケイ</t>
    </rPh>
    <phoneticPr fontId="3"/>
  </si>
  <si>
    <t>足柄上郡</t>
    <rPh sb="0" eb="4">
      <t>アシガラカミグン</t>
    </rPh>
    <phoneticPr fontId="3"/>
  </si>
  <si>
    <t>開成町（再掲）</t>
    <rPh sb="0" eb="3">
      <t>カイセイマチ</t>
    </rPh>
    <rPh sb="4" eb="6">
      <t>サイケイ</t>
    </rPh>
    <phoneticPr fontId="3"/>
  </si>
  <si>
    <t>足柄下郡</t>
    <rPh sb="0" eb="3">
      <t>アシガラシモ</t>
    </rPh>
    <rPh sb="3" eb="4">
      <t>グン</t>
    </rPh>
    <phoneticPr fontId="3"/>
  </si>
  <si>
    <t>出典：神奈川県人口統計調査</t>
    <rPh sb="0" eb="2">
      <t>シュッテン</t>
    </rPh>
    <rPh sb="3" eb="7">
      <t>カナガワケン</t>
    </rPh>
    <rPh sb="7" eb="9">
      <t>ジンコウ</t>
    </rPh>
    <rPh sb="9" eb="11">
      <t>トウケイ</t>
    </rPh>
    <rPh sb="11" eb="13">
      <t>チョウサ</t>
    </rPh>
    <phoneticPr fontId="3"/>
  </si>
  <si>
    <t>②経年比較（開成町）</t>
    <rPh sb="3" eb="5">
      <t>ヒカク</t>
    </rPh>
    <rPh sb="6" eb="9">
      <t>カ</t>
    </rPh>
    <phoneticPr fontId="3"/>
  </si>
  <si>
    <t>（各年中）</t>
    <rPh sb="1" eb="2">
      <t>カク</t>
    </rPh>
    <rPh sb="2" eb="3">
      <t>ネン</t>
    </rPh>
    <rPh sb="3" eb="4">
      <t>チュウ</t>
    </rPh>
    <phoneticPr fontId="3"/>
  </si>
  <si>
    <t>平成16年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</si>
  <si>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</si>
  <si>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</si>
  <si>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平成21年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</si>
  <si>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</si>
  <si>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</si>
  <si>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</si>
  <si>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</si>
  <si>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平成31（令和元）年</t>
    <rPh sb="0" eb="2">
      <t>ヘイセイ</t>
    </rPh>
    <rPh sb="5" eb="7">
      <t>レイワ</t>
    </rPh>
    <rPh sb="7" eb="8">
      <t>ガン</t>
    </rPh>
    <rPh sb="9" eb="10">
      <t>ネン</t>
    </rPh>
    <phoneticPr fontId="3"/>
  </si>
  <si>
    <t>③年齢（各歳・５歳階級）別人口動態</t>
    <rPh sb="1" eb="3">
      <t>ネンレイ</t>
    </rPh>
    <rPh sb="4" eb="5">
      <t>カク</t>
    </rPh>
    <rPh sb="5" eb="6">
      <t>トシ</t>
    </rPh>
    <rPh sb="8" eb="9">
      <t>サイ</t>
    </rPh>
    <rPh sb="9" eb="11">
      <t>カイキュウ</t>
    </rPh>
    <rPh sb="12" eb="13">
      <t>ベツ</t>
    </rPh>
    <rPh sb="13" eb="15">
      <t>ジンコウ</t>
    </rPh>
    <rPh sb="15" eb="17">
      <t>ドウタイ</t>
    </rPh>
    <phoneticPr fontId="3"/>
  </si>
  <si>
    <t>（各年1月1日現在）</t>
    <rPh sb="1" eb="2">
      <t>カク</t>
    </rPh>
    <rPh sb="2" eb="3">
      <t>ネン</t>
    </rPh>
    <rPh sb="4" eb="5">
      <t>ガツ</t>
    </rPh>
    <rPh sb="6" eb="7">
      <t>ニチ</t>
    </rPh>
    <rPh sb="7" eb="9">
      <t>ゲンザイ</t>
    </rPh>
    <phoneticPr fontId="3"/>
  </si>
  <si>
    <t>年齢</t>
    <rPh sb="0" eb="2">
      <t>ネンレイ</t>
    </rPh>
    <phoneticPr fontId="3"/>
  </si>
  <si>
    <t>増減</t>
    <rPh sb="0" eb="2">
      <t>ゾウゲン</t>
    </rPh>
    <phoneticPr fontId="3"/>
  </si>
  <si>
    <t>0～4歳</t>
    <rPh sb="3" eb="4">
      <t>サイ</t>
    </rPh>
    <phoneticPr fontId="3"/>
  </si>
  <si>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</si>
  <si>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</si>
  <si>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</si>
  <si>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</si>
  <si>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</si>
  <si>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5～9歳</t>
    <rPh sb="3" eb="4">
      <t>サイ</t>
    </rPh>
    <phoneticPr fontId="3"/>
  </si>
  <si>
    <t>5歳</t>
    <rPh sb="1" eb="2">
      <t>サイ</t>
    </rPh>
    <phoneticPr fontId="3"/>
  </si>
  <si>
    <t>6歳</t>
    <rPh sb="1" eb="2">
      <t>サイ</t>
    </rPh>
    <phoneticPr fontId="3"/>
  </si>
  <si>
    <t>7歳</t>
    <rPh sb="1" eb="2">
      <t>サイ</t>
    </rPh>
    <phoneticPr fontId="3"/>
  </si>
  <si>
    <t>8歳</t>
    <rPh sb="1" eb="2">
      <t>サイ</t>
    </rPh>
    <phoneticPr fontId="3"/>
  </si>
  <si>
    <t>9歳</t>
    <rPh sb="1" eb="2">
      <t>サイ</t>
    </rPh>
    <phoneticPr fontId="3"/>
  </si>
  <si>
    <t>10～14歳</t>
    <rPh sb="5" eb="6">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</si>
  <si>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</si>
  <si>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</si>
  <si>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</si>
  <si>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</si>
  <si>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</si>
  <si>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15～19歳</t>
    <rPh sb="5" eb="6">
      <t>サイ</t>
    </rPh>
    <phoneticPr fontId="3"/>
  </si>
  <si>
    <t>15歳</t>
    <rPh sb="2" eb="3">
      <t>サイ</t>
    </rPh>
    <phoneticPr fontId="3"/>
  </si>
  <si>
    <t>16歳</t>
    <rPh sb="2" eb="3">
      <t>サイ</t>
    </rPh>
    <phoneticPr fontId="3"/>
  </si>
  <si>
    <t>17歳</t>
    <rPh sb="2" eb="3">
      <t>サイ</t>
    </rPh>
    <phoneticPr fontId="3"/>
  </si>
  <si>
    <t>18歳</t>
    <rPh sb="2" eb="3">
      <t>サイ</t>
    </rPh>
    <phoneticPr fontId="3"/>
  </si>
  <si>
    <t>19歳</t>
    <rPh sb="2" eb="3">
      <t>サイ</t>
    </rPh>
    <phoneticPr fontId="3"/>
  </si>
  <si>
    <t>20～24歳</t>
    <rPh sb="5" eb="6">
      <t>サイ</t>
    </rPh>
    <phoneticPr fontId="3"/>
  </si>
  <si>
    <t>20歳</t>
    <rPh sb="2" eb="3">
      <t>サイ</t>
    </rPh>
    <phoneticPr fontId="3"/>
  </si>
  <si>
    <t>21歳</t>
    <rPh sb="2" eb="3">
      <t>サイ</t>
    </rPh>
    <phoneticPr fontId="3"/>
  </si>
  <si>
    <t>22歳</t>
    <rPh sb="2" eb="3">
      <t>サイ</t>
    </rPh>
    <phoneticPr fontId="3"/>
  </si>
  <si>
    <t>23歳</t>
    <rPh sb="2" eb="3">
      <t>サイ</t>
    </rPh>
    <phoneticPr fontId="3"/>
  </si>
  <si>
    <t>24歳</t>
    <rPh sb="2" eb="3">
      <t>サイ</t>
    </rPh>
    <phoneticPr fontId="3"/>
  </si>
  <si>
    <t>25～29歳</t>
    <rPh sb="5" eb="6">
      <t>サイ</t>
    </rPh>
    <phoneticPr fontId="3"/>
  </si>
  <si>
    <t>25歳</t>
    <rPh sb="2" eb="3">
      <t>サイ</t>
    </rPh>
    <phoneticPr fontId="3"/>
  </si>
  <si>
    <t>26歳</t>
    <rPh sb="2" eb="3">
      <t>サイ</t>
    </rPh>
    <phoneticPr fontId="3"/>
  </si>
  <si>
    <t>27歳</t>
    <rPh sb="2" eb="3">
      <t>サイ</t>
    </rPh>
    <phoneticPr fontId="3"/>
  </si>
  <si>
    <t>28歳</t>
    <rPh sb="2" eb="3">
      <t>サイ</t>
    </rPh>
    <phoneticPr fontId="3"/>
  </si>
  <si>
    <t>29歳</t>
    <rPh sb="2" eb="3">
      <t>サイ</t>
    </rPh>
    <phoneticPr fontId="3"/>
  </si>
  <si>
    <t>30～34歳</t>
    <rPh sb="5" eb="6">
      <t>サイ</t>
    </rPh>
    <phoneticPr fontId="3"/>
  </si>
  <si>
    <t>30歳</t>
    <rPh sb="2" eb="3">
      <t>サイ</t>
    </rPh>
    <phoneticPr fontId="3"/>
  </si>
  <si>
    <t>31歳</t>
    <rPh sb="2" eb="3">
      <t>サイ</t>
    </rPh>
    <phoneticPr fontId="3"/>
  </si>
  <si>
    <t>32歳</t>
    <rPh sb="2" eb="3">
      <t>サイ</t>
    </rPh>
    <phoneticPr fontId="3"/>
  </si>
  <si>
    <t>33歳</t>
    <rPh sb="2" eb="3">
      <t>サイ</t>
    </rPh>
    <phoneticPr fontId="3"/>
  </si>
  <si>
    <t>34歳</t>
    <rPh sb="2" eb="3">
      <t>サイ</t>
    </rPh>
    <phoneticPr fontId="3"/>
  </si>
  <si>
    <t>35～39歳</t>
    <rPh sb="5" eb="6">
      <t>サイ</t>
    </rPh>
    <phoneticPr fontId="3"/>
  </si>
  <si>
    <t>35歳</t>
    <rPh sb="2" eb="3">
      <t>サイ</t>
    </rPh>
    <phoneticPr fontId="3"/>
  </si>
  <si>
    <t>36歳</t>
    <rPh sb="2" eb="3">
      <t>サイ</t>
    </rPh>
    <phoneticPr fontId="3"/>
  </si>
  <si>
    <t>37歳</t>
    <rPh sb="2" eb="3">
      <t>サイ</t>
    </rPh>
    <phoneticPr fontId="3"/>
  </si>
  <si>
    <t>38歳</t>
    <rPh sb="2" eb="3">
      <t>サイ</t>
    </rPh>
    <phoneticPr fontId="3"/>
  </si>
  <si>
    <t>39歳</t>
    <rPh sb="2" eb="3">
      <t>サイ</t>
    </rPh>
    <phoneticPr fontId="3"/>
  </si>
  <si>
    <t>40～44歳</t>
    <rPh sb="5" eb="6">
      <t>サイ</t>
    </rPh>
    <phoneticPr fontId="3"/>
  </si>
  <si>
    <t>40歳</t>
    <rPh sb="2" eb="3">
      <t>サイ</t>
    </rPh>
    <phoneticPr fontId="3"/>
  </si>
  <si>
    <t>41歳</t>
    <rPh sb="2" eb="3">
      <t>サイ</t>
    </rPh>
    <phoneticPr fontId="3"/>
  </si>
  <si>
    <t>42歳</t>
    <rPh sb="2" eb="3">
      <t>サイ</t>
    </rPh>
    <phoneticPr fontId="3"/>
  </si>
  <si>
    <t>43歳</t>
    <rPh sb="2" eb="3">
      <t>サイ</t>
    </rPh>
    <phoneticPr fontId="3"/>
  </si>
  <si>
    <t>44歳</t>
    <rPh sb="2" eb="3">
      <t>サイ</t>
    </rPh>
    <phoneticPr fontId="3"/>
  </si>
  <si>
    <t>45～49歳</t>
    <rPh sb="5" eb="6">
      <t>サイ</t>
    </rPh>
    <phoneticPr fontId="3"/>
  </si>
  <si>
    <t>45歳</t>
    <rPh sb="2" eb="3">
      <t>サイ</t>
    </rPh>
    <phoneticPr fontId="3"/>
  </si>
  <si>
    <t>46歳</t>
    <rPh sb="2" eb="3">
      <t>サイ</t>
    </rPh>
    <phoneticPr fontId="3"/>
  </si>
  <si>
    <t>47歳</t>
    <rPh sb="2" eb="3">
      <t>サイ</t>
    </rPh>
    <phoneticPr fontId="3"/>
  </si>
  <si>
    <t>48歳</t>
    <rPh sb="2" eb="3">
      <t>サイ</t>
    </rPh>
    <phoneticPr fontId="3"/>
  </si>
  <si>
    <t>49歳</t>
    <rPh sb="2" eb="3">
      <t>サイ</t>
    </rPh>
    <phoneticPr fontId="3"/>
  </si>
  <si>
    <t>50～54歳</t>
    <rPh sb="5" eb="6">
      <t>サイ</t>
    </rPh>
    <phoneticPr fontId="3"/>
  </si>
  <si>
    <t>50歳</t>
    <rPh sb="2" eb="3">
      <t>サイ</t>
    </rPh>
    <phoneticPr fontId="3"/>
  </si>
  <si>
    <t>51歳</t>
    <rPh sb="2" eb="3">
      <t>サイ</t>
    </rPh>
    <phoneticPr fontId="3"/>
  </si>
  <si>
    <t>52歳</t>
    <rPh sb="2" eb="3">
      <t>サイ</t>
    </rPh>
    <phoneticPr fontId="3"/>
  </si>
  <si>
    <t>53歳</t>
    <rPh sb="2" eb="3">
      <t>サイ</t>
    </rPh>
    <phoneticPr fontId="3"/>
  </si>
  <si>
    <t>54歳</t>
    <rPh sb="2" eb="3">
      <t>サイ</t>
    </rPh>
    <phoneticPr fontId="3"/>
  </si>
  <si>
    <t>55～59歳</t>
    <rPh sb="5" eb="6">
      <t>サイ</t>
    </rPh>
    <phoneticPr fontId="3"/>
  </si>
  <si>
    <t>55歳</t>
    <rPh sb="2" eb="3">
      <t>サイ</t>
    </rPh>
    <phoneticPr fontId="3"/>
  </si>
  <si>
    <t>56歳</t>
    <rPh sb="2" eb="3">
      <t>サイ</t>
    </rPh>
    <phoneticPr fontId="3"/>
  </si>
  <si>
    <t>57歳</t>
    <rPh sb="2" eb="3">
      <t>サイ</t>
    </rPh>
    <phoneticPr fontId="3"/>
  </si>
  <si>
    <t>58歳</t>
    <rPh sb="2" eb="3">
      <t>サイ</t>
    </rPh>
    <phoneticPr fontId="3"/>
  </si>
  <si>
    <t>59歳</t>
    <rPh sb="2" eb="3">
      <t>サイ</t>
    </rPh>
    <phoneticPr fontId="3"/>
  </si>
  <si>
    <t>60～64歳</t>
    <rPh sb="5" eb="6">
      <t>サイ</t>
    </rPh>
    <phoneticPr fontId="3"/>
  </si>
  <si>
    <t>60歳</t>
    <rPh sb="2" eb="3">
      <t>サイ</t>
    </rPh>
    <phoneticPr fontId="3"/>
  </si>
  <si>
    <t>61歳</t>
    <rPh sb="2" eb="3">
      <t>サイ</t>
    </rPh>
    <phoneticPr fontId="3"/>
  </si>
  <si>
    <t>62歳</t>
    <rPh sb="2" eb="3">
      <t>サイ</t>
    </rPh>
    <phoneticPr fontId="3"/>
  </si>
  <si>
    <t>63歳</t>
    <rPh sb="2" eb="3">
      <t>サイ</t>
    </rPh>
    <phoneticPr fontId="3"/>
  </si>
  <si>
    <t>64歳</t>
    <rPh sb="2" eb="3">
      <t>サイ</t>
    </rPh>
    <phoneticPr fontId="3"/>
  </si>
  <si>
    <t>65～69歳</t>
    <rPh sb="5" eb="6">
      <t>サイ</t>
    </rPh>
    <phoneticPr fontId="3"/>
  </si>
  <si>
    <t>65歳</t>
    <rPh sb="2" eb="3">
      <t>サイ</t>
    </rPh>
    <phoneticPr fontId="3"/>
  </si>
  <si>
    <t>66歳</t>
    <rPh sb="2" eb="3">
      <t>サイ</t>
    </rPh>
    <phoneticPr fontId="3"/>
  </si>
  <si>
    <t>67歳</t>
    <rPh sb="2" eb="3">
      <t>サイ</t>
    </rPh>
    <phoneticPr fontId="3"/>
  </si>
  <si>
    <t>68歳</t>
    <rPh sb="2" eb="3">
      <t>サイ</t>
    </rPh>
    <phoneticPr fontId="3"/>
  </si>
  <si>
    <t>69歳</t>
    <rPh sb="2" eb="3">
      <t>サイ</t>
    </rPh>
    <phoneticPr fontId="3"/>
  </si>
  <si>
    <t>70～74歳</t>
    <rPh sb="5" eb="6">
      <t>サイ</t>
    </rPh>
    <phoneticPr fontId="3"/>
  </si>
  <si>
    <t>70歳</t>
    <rPh sb="2" eb="3">
      <t>サイ</t>
    </rPh>
    <phoneticPr fontId="3"/>
  </si>
  <si>
    <t>71歳</t>
    <rPh sb="2" eb="3">
      <t>サイ</t>
    </rPh>
    <phoneticPr fontId="3"/>
  </si>
  <si>
    <t>72歳</t>
    <rPh sb="2" eb="3">
      <t>サイ</t>
    </rPh>
    <phoneticPr fontId="3"/>
  </si>
  <si>
    <t>73歳</t>
    <rPh sb="2" eb="3">
      <t>サイ</t>
    </rPh>
    <phoneticPr fontId="3"/>
  </si>
  <si>
    <t>74歳</t>
    <rPh sb="2" eb="3">
      <t>サイ</t>
    </rPh>
    <phoneticPr fontId="3"/>
  </si>
  <si>
    <t>75～79歳</t>
    <rPh sb="5" eb="6">
      <t>サイ</t>
    </rPh>
    <phoneticPr fontId="3"/>
  </si>
  <si>
    <t>75歳</t>
    <rPh sb="2" eb="3">
      <t>サイ</t>
    </rPh>
    <phoneticPr fontId="3"/>
  </si>
  <si>
    <t>76歳</t>
    <rPh sb="2" eb="3">
      <t>サイ</t>
    </rPh>
    <phoneticPr fontId="3"/>
  </si>
  <si>
    <t>77歳</t>
    <rPh sb="2" eb="3">
      <t>サイ</t>
    </rPh>
    <phoneticPr fontId="3"/>
  </si>
  <si>
    <t>78歳</t>
    <rPh sb="2" eb="3">
      <t>サイ</t>
    </rPh>
    <phoneticPr fontId="3"/>
  </si>
  <si>
    <t>79歳</t>
    <rPh sb="2" eb="3">
      <t>サイ</t>
    </rPh>
    <phoneticPr fontId="3"/>
  </si>
  <si>
    <t>80～84歳</t>
    <rPh sb="5" eb="6">
      <t>サイ</t>
    </rPh>
    <phoneticPr fontId="3"/>
  </si>
  <si>
    <t>80歳</t>
    <rPh sb="2" eb="3">
      <t>サイ</t>
    </rPh>
    <phoneticPr fontId="3"/>
  </si>
  <si>
    <t>81歳</t>
    <rPh sb="2" eb="3">
      <t>サイ</t>
    </rPh>
    <phoneticPr fontId="3"/>
  </si>
  <si>
    <t>82歳</t>
    <rPh sb="2" eb="3">
      <t>サイ</t>
    </rPh>
    <phoneticPr fontId="3"/>
  </si>
  <si>
    <t>83歳</t>
    <rPh sb="2" eb="3">
      <t>サイ</t>
    </rPh>
    <phoneticPr fontId="3"/>
  </si>
  <si>
    <t>84歳</t>
    <rPh sb="2" eb="3">
      <t>サイ</t>
    </rPh>
    <phoneticPr fontId="3"/>
  </si>
  <si>
    <t>85～89歳</t>
    <rPh sb="5" eb="6">
      <t>サイ</t>
    </rPh>
    <phoneticPr fontId="3"/>
  </si>
  <si>
    <t>85歳</t>
    <rPh sb="2" eb="3">
      <t>サイ</t>
    </rPh>
    <phoneticPr fontId="3"/>
  </si>
  <si>
    <t>86歳</t>
    <rPh sb="2" eb="3">
      <t>サイ</t>
    </rPh>
    <phoneticPr fontId="3"/>
  </si>
  <si>
    <t>87歳</t>
    <rPh sb="2" eb="3">
      <t>サイ</t>
    </rPh>
    <phoneticPr fontId="3"/>
  </si>
  <si>
    <t>88歳</t>
    <rPh sb="2" eb="3">
      <t>サイ</t>
    </rPh>
    <phoneticPr fontId="3"/>
  </si>
  <si>
    <t>89歳</t>
    <rPh sb="2" eb="3">
      <t>サイ</t>
    </rPh>
    <phoneticPr fontId="3"/>
  </si>
  <si>
    <t>90～94歳</t>
    <rPh sb="5" eb="6">
      <t>サイ</t>
    </rPh>
    <phoneticPr fontId="3"/>
  </si>
  <si>
    <t>90歳</t>
    <rPh sb="2" eb="3">
      <t>サイ</t>
    </rPh>
    <phoneticPr fontId="3"/>
  </si>
  <si>
    <t>91歳</t>
    <rPh sb="2" eb="3">
      <t>サイ</t>
    </rPh>
    <phoneticPr fontId="3"/>
  </si>
  <si>
    <t>92歳</t>
    <rPh sb="2" eb="3">
      <t>サイ</t>
    </rPh>
    <phoneticPr fontId="3"/>
  </si>
  <si>
    <t>93歳</t>
    <rPh sb="2" eb="3">
      <t>サイ</t>
    </rPh>
    <phoneticPr fontId="3"/>
  </si>
  <si>
    <t>94歳</t>
    <rPh sb="2" eb="3">
      <t>サイ</t>
    </rPh>
    <phoneticPr fontId="3"/>
  </si>
  <si>
    <t>95～99歳</t>
    <rPh sb="5" eb="6">
      <t>サイ</t>
    </rPh>
    <phoneticPr fontId="3"/>
  </si>
  <si>
    <t>95歳</t>
    <rPh sb="2" eb="3">
      <t>サイ</t>
    </rPh>
    <phoneticPr fontId="3"/>
  </si>
  <si>
    <t>96歳</t>
    <rPh sb="2" eb="3">
      <t>サイ</t>
    </rPh>
    <phoneticPr fontId="3"/>
  </si>
  <si>
    <t>97歳</t>
    <rPh sb="2" eb="3">
      <t>サイ</t>
    </rPh>
    <phoneticPr fontId="3"/>
  </si>
  <si>
    <t>98歳</t>
    <rPh sb="2" eb="3">
      <t>サイ</t>
    </rPh>
    <phoneticPr fontId="3"/>
  </si>
  <si>
    <t>99歳</t>
    <rPh sb="2" eb="3">
      <t>サイ</t>
    </rPh>
    <phoneticPr fontId="3"/>
  </si>
  <si>
    <t>100歳以上</t>
    <rPh sb="3" eb="6">
      <t>サイイジョウ</t>
    </rPh>
    <phoneticPr fontId="3"/>
  </si>
  <si>
    <t>年齢不詳</t>
    <rPh sb="0" eb="2">
      <t>ネンレイ</t>
    </rPh>
    <rPh sb="2" eb="4">
      <t>フショウ</t>
    </rPh>
    <phoneticPr fontId="3"/>
  </si>
  <si>
    <t>出典：神奈川県年齢別人口統計調査</t>
    <rPh sb="0" eb="2">
      <t>シュッテン</t>
    </rPh>
    <rPh sb="3" eb="7">
      <t>カナガワケン</t>
    </rPh>
    <rPh sb="7" eb="9">
      <t>ネンレイ</t>
    </rPh>
    <rPh sb="9" eb="10">
      <t>ベツ</t>
    </rPh>
    <rPh sb="10" eb="12">
      <t>ジンコウ</t>
    </rPh>
    <rPh sb="12" eb="14">
      <t>トウケイ</t>
    </rPh>
    <rPh sb="14" eb="16">
      <t>チョウサ</t>
    </rPh>
    <phoneticPr fontId="3"/>
  </si>
  <si>
    <t>　＜参考：年齢３区分別人口及び割合＞</t>
    <rPh sb="2" eb="4">
      <t>サンコウ</t>
    </rPh>
    <rPh sb="5" eb="7">
      <t>ネンレイ</t>
    </rPh>
    <rPh sb="8" eb="10">
      <t>クブン</t>
    </rPh>
    <rPh sb="10" eb="11">
      <t>ベツ</t>
    </rPh>
    <rPh sb="11" eb="13">
      <t>ジンコウ</t>
    </rPh>
    <rPh sb="13" eb="14">
      <t>オヨ</t>
    </rPh>
    <rPh sb="15" eb="17">
      <t>ワリアイ</t>
    </rPh>
    <phoneticPr fontId="3"/>
  </si>
  <si>
    <t>増減（R5-R4）</t>
    <rPh sb="0" eb="2">
      <t>ゾウゲン</t>
    </rPh>
    <phoneticPr fontId="3"/>
  </si>
  <si>
    <t>年少人口（0～14歳）</t>
    <rPh sb="0" eb="2">
      <t>ネンショウ</t>
    </rPh>
    <rPh sb="2" eb="4">
      <t>ジンコウ</t>
    </rPh>
    <rPh sb="9" eb="10">
      <t>サイ</t>
    </rPh>
    <phoneticPr fontId="3"/>
  </si>
  <si>
    <t>生産年齢人口（15～64歳）</t>
    <rPh sb="0" eb="2">
      <t>セイサン</t>
    </rPh>
    <rPh sb="2" eb="4">
      <t>ネンレイ</t>
    </rPh>
    <rPh sb="4" eb="6">
      <t>ジンコウ</t>
    </rPh>
    <rPh sb="12" eb="13">
      <t>サイ</t>
    </rPh>
    <phoneticPr fontId="3"/>
  </si>
  <si>
    <t>高齢人口（65歳～）</t>
    <rPh sb="0" eb="2">
      <t>コウレイ</t>
    </rPh>
    <rPh sb="2" eb="4">
      <t>ジンコウ</t>
    </rPh>
    <rPh sb="7" eb="8">
      <t>サイ</t>
    </rPh>
    <phoneticPr fontId="3"/>
  </si>
  <si>
    <t>年齢不詳</t>
    <rPh sb="0" eb="4">
      <t>ネンレイフショウ</t>
    </rPh>
    <phoneticPr fontId="3"/>
  </si>
  <si>
    <t>注）  年齢３区分別人口割合は、年齢不詳を除いて算出。</t>
    <rPh sb="0" eb="1">
      <t>チュウ</t>
    </rPh>
    <rPh sb="4" eb="6">
      <t>ネンレイ</t>
    </rPh>
    <rPh sb="7" eb="9">
      <t>クブン</t>
    </rPh>
    <rPh sb="9" eb="10">
      <t>ベツ</t>
    </rPh>
    <rPh sb="10" eb="12">
      <t>ジンコウ</t>
    </rPh>
    <rPh sb="12" eb="14">
      <t>ワリアイ</t>
    </rPh>
    <rPh sb="16" eb="18">
      <t>ネンレイ</t>
    </rPh>
    <rPh sb="18" eb="20">
      <t>フショウ</t>
    </rPh>
    <rPh sb="21" eb="22">
      <t>ノゾ</t>
    </rPh>
    <rPh sb="24" eb="26">
      <t>サンシュツ</t>
    </rPh>
    <phoneticPr fontId="3"/>
  </si>
  <si>
    <t>2-5 昼間流入・流出人口</t>
    <rPh sb="4" eb="6">
      <t>チュウカン</t>
    </rPh>
    <rPh sb="6" eb="8">
      <t>リュウニュウ</t>
    </rPh>
    <rPh sb="9" eb="11">
      <t>リュウシュツ</t>
    </rPh>
    <rPh sb="11" eb="13">
      <t>ジンコウ</t>
    </rPh>
    <phoneticPr fontId="3"/>
  </si>
  <si>
    <t>① 昼間流入・流出人口（開成町）</t>
    <rPh sb="4" eb="6">
      <t>リュウニュウ</t>
    </rPh>
    <rPh sb="7" eb="8">
      <t>リュウ</t>
    </rPh>
    <rPh sb="8" eb="9">
      <t>デ</t>
    </rPh>
    <rPh sb="12" eb="15">
      <t>カ</t>
    </rPh>
    <phoneticPr fontId="3"/>
  </si>
  <si>
    <t>（令和２年10月１日現在）</t>
    <rPh sb="1" eb="3">
      <t>レイワ</t>
    </rPh>
    <rPh sb="4" eb="5">
      <t>ネン</t>
    </rPh>
    <rPh sb="7" eb="8">
      <t>ガツ</t>
    </rPh>
    <rPh sb="9" eb="10">
      <t>ニチ</t>
    </rPh>
    <rPh sb="10" eb="12">
      <t>ゲンザイ</t>
    </rPh>
    <phoneticPr fontId="3"/>
  </si>
  <si>
    <t>エリア</t>
    <phoneticPr fontId="3"/>
  </si>
  <si>
    <t>流入人口</t>
    <rPh sb="0" eb="4">
      <t>リュウニュウジンコウ</t>
    </rPh>
    <phoneticPr fontId="3"/>
  </si>
  <si>
    <t>流出人口</t>
    <rPh sb="0" eb="2">
      <t>リュウシュツ</t>
    </rPh>
    <rPh sb="2" eb="4">
      <t>ジンコウ</t>
    </rPh>
    <phoneticPr fontId="1"/>
  </si>
  <si>
    <t>差引移動人口</t>
    <rPh sb="0" eb="2">
      <t>サシヒキ</t>
    </rPh>
    <rPh sb="2" eb="4">
      <t>イドウ</t>
    </rPh>
    <rPh sb="4" eb="6">
      <t>ジンコウ</t>
    </rPh>
    <phoneticPr fontId="1"/>
  </si>
  <si>
    <t>神奈川県</t>
    <rPh sb="0" eb="4">
      <t>カナガワケン</t>
    </rPh>
    <phoneticPr fontId="1"/>
  </si>
  <si>
    <t>横浜川崎圏域</t>
    <rPh sb="0" eb="2">
      <t>ヨコハマ</t>
    </rPh>
    <rPh sb="2" eb="4">
      <t>カワサキ</t>
    </rPh>
    <rPh sb="4" eb="6">
      <t>ケンイキ</t>
    </rPh>
    <phoneticPr fontId="1"/>
  </si>
  <si>
    <t>県央圏域</t>
    <rPh sb="0" eb="2">
      <t>ケンオウ</t>
    </rPh>
    <rPh sb="2" eb="4">
      <t>ケンイキ</t>
    </rPh>
    <phoneticPr fontId="1"/>
  </si>
  <si>
    <t>湘南圏域</t>
    <rPh sb="0" eb="2">
      <t>ショウナン</t>
    </rPh>
    <rPh sb="2" eb="4">
      <t>ケンイキ</t>
    </rPh>
    <phoneticPr fontId="3"/>
  </si>
  <si>
    <t>横須賀三浦圏域</t>
    <rPh sb="0" eb="3">
      <t>ヨコスカ</t>
    </rPh>
    <rPh sb="3" eb="5">
      <t>ミウラ</t>
    </rPh>
    <rPh sb="5" eb="7">
      <t>ケンイキ</t>
    </rPh>
    <phoneticPr fontId="1"/>
  </si>
  <si>
    <t>県西圏域</t>
    <rPh sb="0" eb="2">
      <t>ケンセイ</t>
    </rPh>
    <rPh sb="2" eb="4">
      <t>ケンイキ</t>
    </rPh>
    <phoneticPr fontId="1"/>
  </si>
  <si>
    <t>　　（うち開成町）</t>
    <rPh sb="5" eb="8">
      <t>カイセイマチ</t>
    </rPh>
    <phoneticPr fontId="1"/>
  </si>
  <si>
    <t>東京都</t>
    <rPh sb="0" eb="3">
      <t>トウキョウト</t>
    </rPh>
    <phoneticPr fontId="1"/>
  </si>
  <si>
    <t>静岡県</t>
    <rPh sb="0" eb="3">
      <t>シズオカケン</t>
    </rPh>
    <phoneticPr fontId="1"/>
  </si>
  <si>
    <t>その他県外</t>
    <rPh sb="2" eb="3">
      <t>タ</t>
    </rPh>
    <rPh sb="3" eb="5">
      <t>ケンガイ</t>
    </rPh>
    <phoneticPr fontId="1"/>
  </si>
  <si>
    <t>出典：R２国勢調査</t>
    <rPh sb="0" eb="2">
      <t>シュッテン</t>
    </rPh>
    <rPh sb="5" eb="7">
      <t>コクセイ</t>
    </rPh>
    <rPh sb="7" eb="9">
      <t>チョウサ</t>
    </rPh>
    <phoneticPr fontId="3"/>
  </si>
  <si>
    <t>注1）　流入人口＝町外からの通勤・通学者。</t>
    <rPh sb="0" eb="1">
      <t>チュウ</t>
    </rPh>
    <rPh sb="4" eb="6">
      <t>リュウニュウ</t>
    </rPh>
    <rPh sb="6" eb="8">
      <t>ジンコウ</t>
    </rPh>
    <rPh sb="9" eb="11">
      <t>チョウガイ</t>
    </rPh>
    <rPh sb="14" eb="16">
      <t>ツウキン</t>
    </rPh>
    <rPh sb="17" eb="20">
      <t>ツウガクシャ</t>
    </rPh>
    <phoneticPr fontId="3"/>
  </si>
  <si>
    <t>注2）　流出人口＝町外への通勤・通学者（不詳を除く）。</t>
    <rPh sb="0" eb="1">
      <t>チュウ</t>
    </rPh>
    <phoneticPr fontId="3"/>
  </si>
  <si>
    <t>注3）　開成町分は町内（自宅外）での従業者、通学者を示す。</t>
    <rPh sb="0" eb="1">
      <t>チュウ</t>
    </rPh>
    <rPh sb="4" eb="7">
      <t>カイセイマチ</t>
    </rPh>
    <rPh sb="7" eb="8">
      <t>ブン</t>
    </rPh>
    <rPh sb="9" eb="11">
      <t>チョウナイ</t>
    </rPh>
    <rPh sb="12" eb="15">
      <t>ジタクガイ</t>
    </rPh>
    <rPh sb="18" eb="20">
      <t>ジュウギョウ</t>
    </rPh>
    <rPh sb="20" eb="21">
      <t>シャ</t>
    </rPh>
    <rPh sb="22" eb="25">
      <t>ツウガクシャ</t>
    </rPh>
    <rPh sb="26" eb="27">
      <t>シメ</t>
    </rPh>
    <phoneticPr fontId="3"/>
  </si>
  <si>
    <t>②  県西圏域各市町相互の従業・通学先状況</t>
    <rPh sb="3" eb="5">
      <t>ケンセイ</t>
    </rPh>
    <rPh sb="5" eb="7">
      <t>ケンイキ</t>
    </rPh>
    <rPh sb="7" eb="8">
      <t>カク</t>
    </rPh>
    <rPh sb="8" eb="10">
      <t>シチョウ</t>
    </rPh>
    <rPh sb="10" eb="12">
      <t>ソウゴ</t>
    </rPh>
    <rPh sb="13" eb="15">
      <t>ジュウギョウ</t>
    </rPh>
    <rPh sb="16" eb="18">
      <t>ツウガク</t>
    </rPh>
    <rPh sb="18" eb="19">
      <t>サキ</t>
    </rPh>
    <rPh sb="19" eb="21">
      <t>ジョウキョウ</t>
    </rPh>
    <phoneticPr fontId="3"/>
  </si>
  <si>
    <t>居住市町</t>
    <rPh sb="0" eb="2">
      <t>キョジュウ</t>
    </rPh>
    <rPh sb="2" eb="4">
      <t>シチョウ</t>
    </rPh>
    <phoneticPr fontId="3"/>
  </si>
  <si>
    <t>従業・通学先市町</t>
    <rPh sb="0" eb="2">
      <t>ジュウギョウ</t>
    </rPh>
    <rPh sb="3" eb="5">
      <t>ツウガク</t>
    </rPh>
    <rPh sb="5" eb="6">
      <t>サキ</t>
    </rPh>
    <rPh sb="6" eb="8">
      <t>シチョウ</t>
    </rPh>
    <phoneticPr fontId="1"/>
  </si>
  <si>
    <t>小田原市</t>
    <rPh sb="0" eb="4">
      <t>オダワラシ</t>
    </rPh>
    <phoneticPr fontId="1"/>
  </si>
  <si>
    <t>南足柄市</t>
    <rPh sb="0" eb="4">
      <t>ミナミアシガラシ</t>
    </rPh>
    <phoneticPr fontId="1"/>
  </si>
  <si>
    <t>中井町</t>
    <rPh sb="0" eb="2">
      <t>ナカイ</t>
    </rPh>
    <rPh sb="2" eb="3">
      <t>マチ</t>
    </rPh>
    <phoneticPr fontId="1"/>
  </si>
  <si>
    <t>松田町</t>
    <rPh sb="0" eb="2">
      <t>マツダ</t>
    </rPh>
    <rPh sb="2" eb="3">
      <t>マチ</t>
    </rPh>
    <phoneticPr fontId="1"/>
  </si>
  <si>
    <t>山北町</t>
    <rPh sb="0" eb="3">
      <t>ヤマキタマチ</t>
    </rPh>
    <phoneticPr fontId="1"/>
  </si>
  <si>
    <t>開成町</t>
    <rPh sb="0" eb="3">
      <t>カイセイマチ</t>
    </rPh>
    <phoneticPr fontId="1"/>
  </si>
  <si>
    <t>箱根町</t>
    <rPh sb="0" eb="3">
      <t>ハコネマチ</t>
    </rPh>
    <phoneticPr fontId="1"/>
  </si>
  <si>
    <t>真鶴町</t>
    <rPh sb="0" eb="2">
      <t>マナヅル</t>
    </rPh>
    <rPh sb="2" eb="3">
      <t>マチ</t>
    </rPh>
    <phoneticPr fontId="1"/>
  </si>
  <si>
    <t>湯河原町</t>
    <rPh sb="0" eb="4">
      <t>ユガワラマチ</t>
    </rPh>
    <phoneticPr fontId="1"/>
  </si>
  <si>
    <t>出典：R2国勢調査</t>
    <rPh sb="0" eb="2">
      <t>シュッテン</t>
    </rPh>
    <rPh sb="5" eb="7">
      <t>コクセイ</t>
    </rPh>
    <rPh sb="7" eb="9">
      <t>チョウサ</t>
    </rPh>
    <phoneticPr fontId="3"/>
  </si>
  <si>
    <t>注）　太枠は各市町内（自宅外）での従業者、通学者を示す。</t>
    <rPh sb="0" eb="1">
      <t>チュウ</t>
    </rPh>
    <rPh sb="3" eb="5">
      <t>フトワク</t>
    </rPh>
    <rPh sb="6" eb="8">
      <t>カクシ</t>
    </rPh>
    <rPh sb="8" eb="9">
      <t>マチ</t>
    </rPh>
    <rPh sb="9" eb="10">
      <t>ナイ</t>
    </rPh>
    <rPh sb="11" eb="14">
      <t>ジタクガイ</t>
    </rPh>
    <rPh sb="17" eb="19">
      <t>ジュウギョウ</t>
    </rPh>
    <rPh sb="19" eb="20">
      <t>シャ</t>
    </rPh>
    <rPh sb="21" eb="24">
      <t>ツウガクシャ</t>
    </rPh>
    <rPh sb="25" eb="26">
      <t>シメ</t>
    </rPh>
    <phoneticPr fontId="3"/>
  </si>
  <si>
    <t>③ 昼夜間人口比率</t>
    <rPh sb="2" eb="3">
      <t>ヒル</t>
    </rPh>
    <rPh sb="3" eb="5">
      <t>ヤカン</t>
    </rPh>
    <rPh sb="5" eb="7">
      <t>ジンコウ</t>
    </rPh>
    <rPh sb="7" eb="9">
      <t>ヒリツ</t>
    </rPh>
    <phoneticPr fontId="3"/>
  </si>
  <si>
    <t>市町</t>
    <rPh sb="0" eb="1">
      <t>シ</t>
    </rPh>
    <rPh sb="1" eb="2">
      <t>マチ</t>
    </rPh>
    <phoneticPr fontId="3"/>
  </si>
  <si>
    <t>夜間人口
(常住人口）
 A</t>
    <rPh sb="0" eb="2">
      <t>ヤカン</t>
    </rPh>
    <rPh sb="2" eb="4">
      <t>ジンコウ</t>
    </rPh>
    <rPh sb="6" eb="8">
      <t>ジョウジュウ</t>
    </rPh>
    <rPh sb="8" eb="10">
      <t>ジンコウ</t>
    </rPh>
    <phoneticPr fontId="3"/>
  </si>
  <si>
    <t>流入人口
B</t>
    <rPh sb="0" eb="2">
      <t>リュウニュウ</t>
    </rPh>
    <rPh sb="2" eb="4">
      <t>ジンコウ</t>
    </rPh>
    <phoneticPr fontId="1"/>
  </si>
  <si>
    <t>流出人口
C</t>
    <rPh sb="0" eb="2">
      <t>リュウシュツ</t>
    </rPh>
    <rPh sb="2" eb="4">
      <t>ジンコウ</t>
    </rPh>
    <phoneticPr fontId="1"/>
  </si>
  <si>
    <t>差引移動人口
D=B-C</t>
    <rPh sb="0" eb="2">
      <t>サシヒキ</t>
    </rPh>
    <rPh sb="2" eb="4">
      <t>イドウ</t>
    </rPh>
    <rPh sb="4" eb="6">
      <t>ジンコウ</t>
    </rPh>
    <phoneticPr fontId="3"/>
  </si>
  <si>
    <t>昼間人口
E=A+D</t>
    <rPh sb="0" eb="2">
      <t>ヒルマ</t>
    </rPh>
    <rPh sb="2" eb="4">
      <t>ジンコウ</t>
    </rPh>
    <phoneticPr fontId="1"/>
  </si>
  <si>
    <r>
      <t xml:space="preserve">昼夜間人口比率
</t>
    </r>
    <r>
      <rPr>
        <sz val="9"/>
        <rFont val="ＭＳ Ｐゴシック"/>
        <family val="3"/>
        <charset val="128"/>
      </rPr>
      <t>E/A</t>
    </r>
    <rPh sb="0" eb="1">
      <t>ヒル</t>
    </rPh>
    <rPh sb="1" eb="3">
      <t>ヤカン</t>
    </rPh>
    <rPh sb="3" eb="5">
      <t>ジンコウ</t>
    </rPh>
    <rPh sb="5" eb="7">
      <t>ヒリツ</t>
    </rPh>
    <phoneticPr fontId="1"/>
  </si>
  <si>
    <t>注1）　流入人口＝町外からの従業者・通学者。（町内（自宅外）での従業者・通学者を含む。）</t>
    <rPh sb="0" eb="1">
      <t>チュウ</t>
    </rPh>
    <rPh sb="4" eb="6">
      <t>リュウニュウ</t>
    </rPh>
    <rPh sb="6" eb="8">
      <t>ジンコウ</t>
    </rPh>
    <rPh sb="9" eb="11">
      <t>チョウガイ</t>
    </rPh>
    <rPh sb="14" eb="17">
      <t>ジュウギョウシャ</t>
    </rPh>
    <rPh sb="18" eb="21">
      <t>ツウガクシャ</t>
    </rPh>
    <rPh sb="23" eb="25">
      <t>チョウナイ</t>
    </rPh>
    <rPh sb="26" eb="29">
      <t>ジタクガイ</t>
    </rPh>
    <rPh sb="32" eb="35">
      <t>ジュウギョウシャ</t>
    </rPh>
    <rPh sb="36" eb="39">
      <t>ツウガクシャ</t>
    </rPh>
    <rPh sb="40" eb="41">
      <t>フク</t>
    </rPh>
    <phoneticPr fontId="3"/>
  </si>
  <si>
    <t>注2）　流出人口＝町外への通勤従業者・通学者。（不詳を除く。町内（自宅外）での従業者・通学者を含む。）</t>
    <rPh sb="0" eb="1">
      <t>チュウ</t>
    </rPh>
    <rPh sb="15" eb="18">
      <t>ジュウギョウシャ</t>
    </rPh>
    <rPh sb="30" eb="32">
      <t>チョウナイ</t>
    </rPh>
    <rPh sb="33" eb="36">
      <t>ジタクガイ</t>
    </rPh>
    <rPh sb="39" eb="42">
      <t>ジュウギョウシャ</t>
    </rPh>
    <rPh sb="43" eb="46">
      <t>ツウガクシャ</t>
    </rPh>
    <rPh sb="47" eb="48">
      <t>フク</t>
    </rPh>
    <phoneticPr fontId="3"/>
  </si>
  <si>
    <t>2-6 地区別人口・世帯数</t>
    <rPh sb="4" eb="6">
      <t>チク</t>
    </rPh>
    <rPh sb="6" eb="7">
      <t>ベツ</t>
    </rPh>
    <rPh sb="7" eb="9">
      <t>ジンコウ</t>
    </rPh>
    <rPh sb="10" eb="13">
      <t>セタイスウ</t>
    </rPh>
    <phoneticPr fontId="3"/>
  </si>
  <si>
    <t>(各年10月1日現在）</t>
    <rPh sb="1" eb="2">
      <t>カク</t>
    </rPh>
    <rPh sb="2" eb="3">
      <t>ネン</t>
    </rPh>
    <rPh sb="5" eb="6">
      <t>ガツ</t>
    </rPh>
    <rPh sb="7" eb="8">
      <t>ニチ</t>
    </rPh>
    <rPh sb="8" eb="10">
      <t>ゲンザイ</t>
    </rPh>
    <phoneticPr fontId="3"/>
  </si>
  <si>
    <t>地区</t>
    <rPh sb="0" eb="2">
      <t>チク</t>
    </rPh>
    <phoneticPr fontId="3"/>
  </si>
  <si>
    <t>令和５年</t>
    <rPh sb="0" eb="1">
      <t>レイ</t>
    </rPh>
    <rPh sb="1" eb="2">
      <t>カズ</t>
    </rPh>
    <rPh sb="3" eb="4">
      <t>ネン</t>
    </rPh>
    <phoneticPr fontId="3"/>
  </si>
  <si>
    <t>令和４年</t>
    <rPh sb="0" eb="1">
      <t>レイ</t>
    </rPh>
    <rPh sb="1" eb="2">
      <t>カズ</t>
    </rPh>
    <rPh sb="3" eb="4">
      <t>ネン</t>
    </rPh>
    <phoneticPr fontId="3"/>
  </si>
  <si>
    <t>増減数</t>
    <rPh sb="0" eb="2">
      <t>ゾウゲン</t>
    </rPh>
    <rPh sb="2" eb="3">
      <t>スウ</t>
    </rPh>
    <phoneticPr fontId="3"/>
  </si>
  <si>
    <t>世帯数</t>
    <rPh sb="0" eb="2">
      <t>セタイ</t>
    </rPh>
    <rPh sb="2" eb="3">
      <t>スウ</t>
    </rPh>
    <phoneticPr fontId="3"/>
  </si>
  <si>
    <t>岡野</t>
    <rPh sb="0" eb="2">
      <t>オカノ</t>
    </rPh>
    <phoneticPr fontId="3"/>
  </si>
  <si>
    <t>金井島</t>
    <rPh sb="0" eb="2">
      <t>カナイ</t>
    </rPh>
    <rPh sb="2" eb="3">
      <t>シマ</t>
    </rPh>
    <phoneticPr fontId="3"/>
  </si>
  <si>
    <t>上延沢</t>
    <rPh sb="0" eb="1">
      <t>カミ</t>
    </rPh>
    <rPh sb="1" eb="3">
      <t>ノブサワ</t>
    </rPh>
    <phoneticPr fontId="3"/>
  </si>
  <si>
    <t>下延沢</t>
    <rPh sb="0" eb="1">
      <t>シモ</t>
    </rPh>
    <rPh sb="1" eb="3">
      <t>ノブサワ</t>
    </rPh>
    <phoneticPr fontId="3"/>
  </si>
  <si>
    <t>円中</t>
    <rPh sb="0" eb="1">
      <t>エン</t>
    </rPh>
    <rPh sb="1" eb="2">
      <t>チュウ</t>
    </rPh>
    <phoneticPr fontId="3"/>
  </si>
  <si>
    <t>宮台</t>
    <rPh sb="0" eb="2">
      <t>ミヤダイ</t>
    </rPh>
    <phoneticPr fontId="3"/>
  </si>
  <si>
    <t>牛島</t>
    <rPh sb="0" eb="2">
      <t>ウシジマ</t>
    </rPh>
    <phoneticPr fontId="3"/>
  </si>
  <si>
    <t>上島</t>
    <rPh sb="0" eb="2">
      <t>カミジマ</t>
    </rPh>
    <phoneticPr fontId="3"/>
  </si>
  <si>
    <t>河原町</t>
    <rPh sb="0" eb="3">
      <t>カワラマチ</t>
    </rPh>
    <phoneticPr fontId="3"/>
  </si>
  <si>
    <t>榎本</t>
    <rPh sb="0" eb="2">
      <t>エノキモト</t>
    </rPh>
    <phoneticPr fontId="3"/>
  </si>
  <si>
    <t>中家村</t>
    <rPh sb="0" eb="1">
      <t>ナカ</t>
    </rPh>
    <rPh sb="1" eb="3">
      <t>イエムラ</t>
    </rPh>
    <phoneticPr fontId="3"/>
  </si>
  <si>
    <t>下島</t>
    <rPh sb="0" eb="2">
      <t>シモジマ</t>
    </rPh>
    <phoneticPr fontId="3"/>
  </si>
  <si>
    <t>パレットガーデン</t>
    <phoneticPr fontId="3"/>
  </si>
  <si>
    <t>みなみ</t>
    <phoneticPr fontId="3"/>
  </si>
  <si>
    <t>出典：R２国勢調査からの推計値</t>
    <rPh sb="0" eb="2">
      <t>シュッテン</t>
    </rPh>
    <rPh sb="5" eb="7">
      <t>コクセイ</t>
    </rPh>
    <rPh sb="7" eb="9">
      <t>チョウサ</t>
    </rPh>
    <rPh sb="12" eb="14">
      <t>スイケイ</t>
    </rPh>
    <rPh sb="14" eb="15">
      <t>チ</t>
    </rPh>
    <phoneticPr fontId="3"/>
  </si>
  <si>
    <t>(各年10月1日現在）</t>
    <rPh sb="1" eb="3">
      <t>カクネン</t>
    </rPh>
    <rPh sb="5" eb="6">
      <t>ガツ</t>
    </rPh>
    <rPh sb="7" eb="8">
      <t>ニチ</t>
    </rPh>
    <rPh sb="8" eb="10">
      <t>ゲンザイ</t>
    </rPh>
    <phoneticPr fontId="3"/>
  </si>
  <si>
    <t>(R2) - (H27)</t>
    <phoneticPr fontId="3"/>
  </si>
  <si>
    <t>(H27) - (H22)</t>
    <phoneticPr fontId="3"/>
  </si>
  <si>
    <t>人</t>
    <rPh sb="0" eb="1">
      <t>ヒト</t>
    </rPh>
    <phoneticPr fontId="3"/>
  </si>
  <si>
    <t>出典：国勢調査(各実施年)</t>
    <rPh sb="0" eb="2">
      <t>シュッテン</t>
    </rPh>
    <rPh sb="3" eb="5">
      <t>コクセイ</t>
    </rPh>
    <rPh sb="5" eb="7">
      <t>チョウサ</t>
    </rPh>
    <rPh sb="8" eb="11">
      <t>カクジッシ</t>
    </rPh>
    <rPh sb="11" eb="12">
      <t>ネン</t>
    </rPh>
    <phoneticPr fontId="3"/>
  </si>
  <si>
    <t>2-7 外国人住民</t>
    <rPh sb="4" eb="6">
      <t>ガイコク</t>
    </rPh>
    <rPh sb="6" eb="7">
      <t>ジン</t>
    </rPh>
    <rPh sb="7" eb="9">
      <t>ジュウミン</t>
    </rPh>
    <phoneticPr fontId="3"/>
  </si>
  <si>
    <t>国籍・地域別</t>
    <rPh sb="0" eb="2">
      <t>コクセキ</t>
    </rPh>
    <rPh sb="3" eb="5">
      <t>チイキ</t>
    </rPh>
    <rPh sb="5" eb="6">
      <t>ベツ</t>
    </rPh>
    <phoneticPr fontId="3"/>
  </si>
  <si>
    <t>国勢調査（R２.10.１）</t>
    <rPh sb="0" eb="4">
      <t>コクセイチョウサ</t>
    </rPh>
    <phoneticPr fontId="3"/>
  </si>
  <si>
    <t>県内外国人統計（R６.１.１）</t>
    <rPh sb="0" eb="7">
      <t>ケンナイガイコクジントウケイ</t>
    </rPh>
    <phoneticPr fontId="3"/>
  </si>
  <si>
    <t>構成比</t>
    <rPh sb="0" eb="3">
      <t>コウセイヒ</t>
    </rPh>
    <phoneticPr fontId="3"/>
  </si>
  <si>
    <t>中国</t>
    <rPh sb="0" eb="2">
      <t>チュウゴク</t>
    </rPh>
    <phoneticPr fontId="3"/>
  </si>
  <si>
    <t>ベトナム</t>
    <phoneticPr fontId="3"/>
  </si>
  <si>
    <t>ブラジル</t>
    <phoneticPr fontId="3"/>
  </si>
  <si>
    <t>韓国・朝鮮(外国人統計は韓国のみ)</t>
    <rPh sb="0" eb="2">
      <t>カンコク</t>
    </rPh>
    <rPh sb="3" eb="5">
      <t>チョウセン</t>
    </rPh>
    <rPh sb="6" eb="8">
      <t>ガイコク</t>
    </rPh>
    <rPh sb="8" eb="9">
      <t>ジン</t>
    </rPh>
    <rPh sb="9" eb="11">
      <t>トウケイ</t>
    </rPh>
    <rPh sb="12" eb="14">
      <t>カンコク</t>
    </rPh>
    <phoneticPr fontId="3"/>
  </si>
  <si>
    <t>フィリピン</t>
    <phoneticPr fontId="3"/>
  </si>
  <si>
    <t>ネパール</t>
    <phoneticPr fontId="3"/>
  </si>
  <si>
    <t>ペルー</t>
    <phoneticPr fontId="3"/>
  </si>
  <si>
    <t>アメリカ</t>
    <phoneticPr fontId="3"/>
  </si>
  <si>
    <t>タイ</t>
    <phoneticPr fontId="3"/>
  </si>
  <si>
    <t>イギリス</t>
    <phoneticPr fontId="3"/>
  </si>
  <si>
    <t>（その他に含む）</t>
    <rPh sb="3" eb="4">
      <t>タ</t>
    </rPh>
    <rPh sb="5" eb="6">
      <t>フク</t>
    </rPh>
    <phoneticPr fontId="3"/>
  </si>
  <si>
    <t>－</t>
    <phoneticPr fontId="3"/>
  </si>
  <si>
    <t>インドネシア</t>
    <phoneticPr fontId="3"/>
  </si>
  <si>
    <t>その他</t>
    <rPh sb="2" eb="3">
      <t>ホカ</t>
    </rPh>
    <phoneticPr fontId="3"/>
  </si>
  <si>
    <t>出典：R2国勢調査、県内外国人統計</t>
    <rPh sb="0" eb="2">
      <t>シュッテン</t>
    </rPh>
    <rPh sb="5" eb="7">
      <t>コクセイ</t>
    </rPh>
    <rPh sb="7" eb="9">
      <t>チョウサ</t>
    </rPh>
    <rPh sb="10" eb="12">
      <t>ケンナイ</t>
    </rPh>
    <rPh sb="12" eb="14">
      <t>ガイコク</t>
    </rPh>
    <rPh sb="14" eb="15">
      <t>ジン</t>
    </rPh>
    <rPh sb="15" eb="17">
      <t>トウケイ</t>
    </rPh>
    <phoneticPr fontId="3"/>
  </si>
  <si>
    <t>注1）　県内外国人統計は、住民基本台帳上の外国人数を集計したものである。</t>
    <rPh sb="4" eb="6">
      <t>ケンナイ</t>
    </rPh>
    <rPh sb="6" eb="11">
      <t>ガイコクジントウケイ</t>
    </rPh>
    <rPh sb="13" eb="20">
      <t>ジュウミンキホンダイチョウジョウ</t>
    </rPh>
    <rPh sb="21" eb="25">
      <t>ガイコクジンスウ</t>
    </rPh>
    <rPh sb="26" eb="28">
      <t>シュウケイ</t>
    </rPh>
    <phoneticPr fontId="3"/>
  </si>
  <si>
    <t>2-8  合計特殊出生率等</t>
    <rPh sb="5" eb="7">
      <t>ゴウケイ</t>
    </rPh>
    <rPh sb="7" eb="9">
      <t>トクシュ</t>
    </rPh>
    <rPh sb="9" eb="11">
      <t>シュッショウ</t>
    </rPh>
    <rPh sb="11" eb="12">
      <t>リツ</t>
    </rPh>
    <rPh sb="12" eb="13">
      <t>トウ</t>
    </rPh>
    <phoneticPr fontId="3"/>
  </si>
  <si>
    <t>（各年中）</t>
    <rPh sb="1" eb="4">
      <t>カクネンチュウ</t>
    </rPh>
    <phoneticPr fontId="3"/>
  </si>
  <si>
    <t>出生数</t>
    <rPh sb="0" eb="3">
      <t>シュッショウスウ</t>
    </rPh>
    <phoneticPr fontId="3"/>
  </si>
  <si>
    <t>出生率</t>
    <rPh sb="0" eb="2">
      <t>シュッショウ</t>
    </rPh>
    <rPh sb="2" eb="3">
      <t>リツ</t>
    </rPh>
    <phoneticPr fontId="3"/>
  </si>
  <si>
    <t>合計特殊
出生率</t>
    <rPh sb="0" eb="2">
      <t>ゴウケイ</t>
    </rPh>
    <rPh sb="2" eb="4">
      <t>トクシュ</t>
    </rPh>
    <rPh sb="5" eb="7">
      <t>シュッショウ</t>
    </rPh>
    <rPh sb="7" eb="8">
      <t>リツ</t>
    </rPh>
    <phoneticPr fontId="3"/>
  </si>
  <si>
    <t>‰</t>
    <phoneticPr fontId="3"/>
  </si>
  <si>
    <t>平成31(令和元)年</t>
    <rPh sb="0" eb="2">
      <t>ヘイセイ</t>
    </rPh>
    <rPh sb="5" eb="7">
      <t>レイワ</t>
    </rPh>
    <rPh sb="7" eb="8">
      <t>ガン</t>
    </rPh>
    <rPh sb="9" eb="10">
      <t>ネン</t>
    </rPh>
    <phoneticPr fontId="3"/>
  </si>
  <si>
    <t>出典：神奈川県衛生統計年報、国人口動態統計</t>
    <rPh sb="0" eb="2">
      <t>シュッテン</t>
    </rPh>
    <rPh sb="3" eb="7">
      <t>カナガワケン</t>
    </rPh>
    <rPh sb="7" eb="9">
      <t>エイセイ</t>
    </rPh>
    <rPh sb="9" eb="11">
      <t>トウケイ</t>
    </rPh>
    <rPh sb="11" eb="13">
      <t>ネンポウ</t>
    </rPh>
    <rPh sb="14" eb="15">
      <t>クニ</t>
    </rPh>
    <rPh sb="15" eb="21">
      <t>ジンコウドウタイトウケイ</t>
    </rPh>
    <phoneticPr fontId="3"/>
  </si>
  <si>
    <t>注1）　町の出生数、出生率は「神奈川県衛生統計年報」による。</t>
    <rPh sb="4" eb="5">
      <t>マチ</t>
    </rPh>
    <rPh sb="6" eb="9">
      <t>シュッショウスウ</t>
    </rPh>
    <rPh sb="10" eb="12">
      <t>シュッショウ</t>
    </rPh>
    <rPh sb="12" eb="13">
      <t>リツ</t>
    </rPh>
    <rPh sb="15" eb="19">
      <t>カナガワケン</t>
    </rPh>
    <rPh sb="19" eb="25">
      <t>エイセイトウケイネンポウ</t>
    </rPh>
    <phoneticPr fontId="3"/>
  </si>
  <si>
    <t>注2）　町及び県の合計特殊出生率は「神奈川県衛生統計年報」、国の合計特殊出生率は「人口動態統計」による。</t>
    <rPh sb="4" eb="5">
      <t>マチ</t>
    </rPh>
    <rPh sb="5" eb="6">
      <t>オヨ</t>
    </rPh>
    <rPh sb="7" eb="8">
      <t>ケン</t>
    </rPh>
    <rPh sb="9" eb="11">
      <t>ゴウケイ</t>
    </rPh>
    <rPh sb="11" eb="13">
      <t>トクシュ</t>
    </rPh>
    <rPh sb="13" eb="15">
      <t>シュッショウ</t>
    </rPh>
    <rPh sb="15" eb="16">
      <t>リツ</t>
    </rPh>
    <rPh sb="18" eb="22">
      <t>カナガワケン</t>
    </rPh>
    <rPh sb="22" eb="24">
      <t>エイセイ</t>
    </rPh>
    <rPh sb="24" eb="26">
      <t>トウケイ</t>
    </rPh>
    <rPh sb="26" eb="28">
      <t>ネンポウ</t>
    </rPh>
    <rPh sb="30" eb="31">
      <t>クニ</t>
    </rPh>
    <rPh sb="32" eb="34">
      <t>ゴウケイ</t>
    </rPh>
    <rPh sb="34" eb="36">
      <t>トクシュ</t>
    </rPh>
    <rPh sb="36" eb="38">
      <t>シュッショウ</t>
    </rPh>
    <rPh sb="38" eb="39">
      <t>リツ</t>
    </rPh>
    <rPh sb="41" eb="43">
      <t>ジンコウ</t>
    </rPh>
    <rPh sb="43" eb="45">
      <t>ドウタイ</t>
    </rPh>
    <rPh sb="45" eb="47">
      <t>トウケイ</t>
    </rPh>
    <phoneticPr fontId="3"/>
  </si>
  <si>
    <t>注3）　町及び県の合計特殊出生率は外国人人口を含むため、国の数値（日本人人口のみ）とは算出方法が異なる。</t>
    <rPh sb="4" eb="5">
      <t>マチ</t>
    </rPh>
    <rPh sb="5" eb="6">
      <t>オヨ</t>
    </rPh>
    <rPh sb="7" eb="8">
      <t>ケン</t>
    </rPh>
    <rPh sb="9" eb="11">
      <t>ゴウケイ</t>
    </rPh>
    <rPh sb="11" eb="13">
      <t>トクシュ</t>
    </rPh>
    <rPh sb="13" eb="15">
      <t>シュッショウ</t>
    </rPh>
    <rPh sb="15" eb="16">
      <t>リツ</t>
    </rPh>
    <rPh sb="17" eb="19">
      <t>ガイコク</t>
    </rPh>
    <rPh sb="19" eb="20">
      <t>ジン</t>
    </rPh>
    <rPh sb="20" eb="22">
      <t>ジンコウ</t>
    </rPh>
    <rPh sb="23" eb="24">
      <t>フク</t>
    </rPh>
    <rPh sb="28" eb="29">
      <t>クニ</t>
    </rPh>
    <rPh sb="30" eb="32">
      <t>スウチ</t>
    </rPh>
    <rPh sb="33" eb="35">
      <t>ニホン</t>
    </rPh>
    <rPh sb="35" eb="36">
      <t>ジン</t>
    </rPh>
    <rPh sb="36" eb="38">
      <t>ジンコウ</t>
    </rPh>
    <rPh sb="43" eb="45">
      <t>サンシュツ</t>
    </rPh>
    <rPh sb="45" eb="47">
      <t>ホウホウ</t>
    </rPh>
    <rPh sb="48" eb="49">
      <t>コト</t>
    </rPh>
    <phoneticPr fontId="3"/>
  </si>
  <si>
    <t>参考：市町村別人口の推移（昭和４５年～令和２年）</t>
    <rPh sb="0" eb="2">
      <t>サンコウ</t>
    </rPh>
    <rPh sb="3" eb="6">
      <t>シチョウソン</t>
    </rPh>
    <rPh sb="4" eb="6">
      <t>チョウソン</t>
    </rPh>
    <rPh sb="6" eb="7">
      <t>ベツ</t>
    </rPh>
    <rPh sb="7" eb="9">
      <t>ジンコウ</t>
    </rPh>
    <rPh sb="10" eb="12">
      <t>スイイ</t>
    </rPh>
    <rPh sb="13" eb="15">
      <t>ショウワ</t>
    </rPh>
    <rPh sb="17" eb="18">
      <t>ネン</t>
    </rPh>
    <rPh sb="19" eb="21">
      <t>レイワ</t>
    </rPh>
    <rPh sb="22" eb="23">
      <t>ネン</t>
    </rPh>
    <phoneticPr fontId="3"/>
  </si>
  <si>
    <t>（各年10月1日現在）</t>
    <rPh sb="1" eb="2">
      <t>カク</t>
    </rPh>
    <rPh sb="2" eb="3">
      <t>ネン</t>
    </rPh>
    <rPh sb="5" eb="6">
      <t>ガツ</t>
    </rPh>
    <rPh sb="7" eb="8">
      <t>ニチ</t>
    </rPh>
    <rPh sb="8" eb="10">
      <t>ゲンザイ</t>
    </rPh>
    <phoneticPr fontId="3"/>
  </si>
  <si>
    <t>昭和４５年</t>
    <phoneticPr fontId="3"/>
  </si>
  <si>
    <t>昭和５０年</t>
    <phoneticPr fontId="3"/>
  </si>
  <si>
    <t>昭和５５年</t>
    <phoneticPr fontId="3"/>
  </si>
  <si>
    <t>昭和６０年</t>
    <phoneticPr fontId="3"/>
  </si>
  <si>
    <t>平成２年</t>
    <rPh sb="0" eb="2">
      <t>ヘイセイ</t>
    </rPh>
    <rPh sb="3" eb="4">
      <t>ネン</t>
    </rPh>
    <phoneticPr fontId="3"/>
  </si>
  <si>
    <t>平成７年</t>
    <phoneticPr fontId="3"/>
  </si>
  <si>
    <t>平成１２年</t>
    <phoneticPr fontId="3"/>
  </si>
  <si>
    <t>平成１７年</t>
    <phoneticPr fontId="3"/>
  </si>
  <si>
    <t>平成２２年</t>
    <phoneticPr fontId="3"/>
  </si>
  <si>
    <t>平成２７年</t>
    <phoneticPr fontId="3"/>
  </si>
  <si>
    <t>総人口</t>
    <rPh sb="0" eb="3">
      <t>ソウジンコウ</t>
    </rPh>
    <phoneticPr fontId="15"/>
  </si>
  <si>
    <t>増減率</t>
    <rPh sb="0" eb="2">
      <t>ゾウゲン</t>
    </rPh>
    <rPh sb="2" eb="3">
      <t>リツ</t>
    </rPh>
    <phoneticPr fontId="15"/>
  </si>
  <si>
    <t>総人口</t>
  </si>
  <si>
    <t>増減率</t>
  </si>
  <si>
    <t>順位</t>
  </si>
  <si>
    <t>人</t>
  </si>
  <si>
    <t>葉山町</t>
    <rPh sb="0" eb="2">
      <t>ハヤマ</t>
    </rPh>
    <rPh sb="2" eb="3">
      <t>マチ</t>
    </rPh>
    <phoneticPr fontId="15"/>
  </si>
  <si>
    <t>寒川町</t>
    <rPh sb="0" eb="3">
      <t>サムカワマチ</t>
    </rPh>
    <phoneticPr fontId="15"/>
  </si>
  <si>
    <t>城山町</t>
    <rPh sb="0" eb="3">
      <t>シロヤママチ</t>
    </rPh>
    <phoneticPr fontId="15"/>
  </si>
  <si>
    <t>-</t>
  </si>
  <si>
    <t>津久井町</t>
    <rPh sb="0" eb="3">
      <t>ツクイ</t>
    </rPh>
    <rPh sb="3" eb="4">
      <t>マチ</t>
    </rPh>
    <phoneticPr fontId="15"/>
  </si>
  <si>
    <t>相模湖町</t>
    <rPh sb="0" eb="4">
      <t>サガミコマチ</t>
    </rPh>
    <phoneticPr fontId="15"/>
  </si>
  <si>
    <t>藤野町</t>
    <rPh sb="0" eb="2">
      <t>フジノ</t>
    </rPh>
    <rPh sb="2" eb="3">
      <t>マチ</t>
    </rPh>
    <phoneticPr fontId="15"/>
  </si>
  <si>
    <t>注） 旧津久井郡4町は、平成22年調査より相模原市に含む。</t>
    <rPh sb="0" eb="1">
      <t>チュウ</t>
    </rPh>
    <rPh sb="3" eb="8">
      <t>キュウツクイグン</t>
    </rPh>
    <rPh sb="9" eb="10">
      <t>チョウ</t>
    </rPh>
    <rPh sb="12" eb="14">
      <t>ヘイセイ</t>
    </rPh>
    <rPh sb="16" eb="17">
      <t>ネン</t>
    </rPh>
    <rPh sb="17" eb="19">
      <t>チョウサ</t>
    </rPh>
    <rPh sb="21" eb="25">
      <t>サガミハラシ</t>
    </rPh>
    <rPh sb="26" eb="27">
      <t>フク</t>
    </rPh>
    <phoneticPr fontId="3"/>
  </si>
  <si>
    <t>出典：国勢調査（各実施年）</t>
    <rPh sb="8" eb="12">
      <t>カクジッシネン</t>
    </rPh>
    <phoneticPr fontId="3"/>
  </si>
  <si>
    <t>参考：年齢３区分別人口と割合（県内市町村）</t>
    <rPh sb="0" eb="2">
      <t>サンコウ</t>
    </rPh>
    <rPh sb="3" eb="5">
      <t>ネンレイ</t>
    </rPh>
    <rPh sb="6" eb="8">
      <t>クブン</t>
    </rPh>
    <rPh sb="8" eb="9">
      <t>ベツ</t>
    </rPh>
    <rPh sb="9" eb="11">
      <t>ジンコウ</t>
    </rPh>
    <rPh sb="12" eb="14">
      <t>ワリアイ</t>
    </rPh>
    <rPh sb="15" eb="17">
      <t>ケンナイ</t>
    </rPh>
    <rPh sb="17" eb="20">
      <t>シチョウソン</t>
    </rPh>
    <phoneticPr fontId="3"/>
  </si>
  <si>
    <t>年齢３区分別人口</t>
    <rPh sb="0" eb="2">
      <t>ネンレイ</t>
    </rPh>
    <rPh sb="3" eb="5">
      <t>クブン</t>
    </rPh>
    <rPh sb="5" eb="6">
      <t>ベツ</t>
    </rPh>
    <rPh sb="6" eb="8">
      <t>ジンコウ</t>
    </rPh>
    <phoneticPr fontId="3"/>
  </si>
  <si>
    <t>年齢３区分別割合</t>
    <rPh sb="0" eb="2">
      <t>ネンレイ</t>
    </rPh>
    <rPh sb="3" eb="5">
      <t>クブン</t>
    </rPh>
    <rPh sb="5" eb="6">
      <t>ベツ</t>
    </rPh>
    <rPh sb="6" eb="8">
      <t>ワリアイ</t>
    </rPh>
    <phoneticPr fontId="3"/>
  </si>
  <si>
    <t>割合</t>
    <rPh sb="0" eb="2">
      <t>ワリアイ</t>
    </rPh>
    <phoneticPr fontId="3"/>
  </si>
  <si>
    <t>位</t>
    <rPh sb="0" eb="1">
      <t>イ</t>
    </rPh>
    <phoneticPr fontId="3"/>
  </si>
  <si>
    <t>126,147千</t>
    <rPh sb="7" eb="8">
      <t>セン</t>
    </rPh>
    <phoneticPr fontId="3"/>
  </si>
  <si>
    <t>14,956千</t>
    <rPh sb="6" eb="7">
      <t>ゼン</t>
    </rPh>
    <phoneticPr fontId="3"/>
  </si>
  <si>
    <t>72,923千</t>
    <rPh sb="6" eb="7">
      <t>ゼン</t>
    </rPh>
    <phoneticPr fontId="3"/>
  </si>
  <si>
    <t>35,336千</t>
    <rPh sb="6" eb="7">
      <t>セン</t>
    </rPh>
    <phoneticPr fontId="3"/>
  </si>
  <si>
    <t>2,932千</t>
    <rPh sb="5" eb="6">
      <t>ゼン</t>
    </rPh>
    <phoneticPr fontId="3"/>
  </si>
  <si>
    <t>注）　年齢別人口合計は年齢不詳を含み、年齢３区分別割合は年齢不詳を除いて算出。</t>
    <rPh sb="0" eb="1">
      <t>チュウ</t>
    </rPh>
    <rPh sb="3" eb="5">
      <t>ネンレイ</t>
    </rPh>
    <rPh sb="5" eb="6">
      <t>ベツ</t>
    </rPh>
    <rPh sb="6" eb="8">
      <t>ジンコウ</t>
    </rPh>
    <rPh sb="8" eb="10">
      <t>ゴウケイ</t>
    </rPh>
    <rPh sb="11" eb="13">
      <t>ネンレイ</t>
    </rPh>
    <rPh sb="13" eb="15">
      <t>フショウ</t>
    </rPh>
    <rPh sb="16" eb="17">
      <t>フク</t>
    </rPh>
    <rPh sb="19" eb="21">
      <t>ネンレイ</t>
    </rPh>
    <rPh sb="22" eb="24">
      <t>クブン</t>
    </rPh>
    <rPh sb="24" eb="25">
      <t>ベツ</t>
    </rPh>
    <rPh sb="25" eb="27">
      <t>ワリアイ</t>
    </rPh>
    <rPh sb="28" eb="30">
      <t>ネンレイ</t>
    </rPh>
    <rPh sb="30" eb="32">
      <t>フショウ</t>
    </rPh>
    <rPh sb="33" eb="34">
      <t>ノゾ</t>
    </rPh>
    <rPh sb="36" eb="38">
      <t>サンシュツ</t>
    </rPh>
    <phoneticPr fontId="3"/>
  </si>
  <si>
    <t>参考：年齢３区分別人口の推移（県西圏域２市８町）</t>
    <rPh sb="0" eb="2">
      <t>サンコウ</t>
    </rPh>
    <rPh sb="3" eb="5">
      <t>ネンレイ</t>
    </rPh>
    <rPh sb="6" eb="8">
      <t>クブン</t>
    </rPh>
    <rPh sb="8" eb="9">
      <t>ベツ</t>
    </rPh>
    <rPh sb="9" eb="11">
      <t>ジンコウ</t>
    </rPh>
    <rPh sb="12" eb="14">
      <t>スイイ</t>
    </rPh>
    <rPh sb="15" eb="17">
      <t>ケンセイ</t>
    </rPh>
    <rPh sb="17" eb="19">
      <t>ケンイキ</t>
    </rPh>
    <rPh sb="20" eb="21">
      <t>シ</t>
    </rPh>
    <rPh sb="22" eb="23">
      <t>マチ</t>
    </rPh>
    <phoneticPr fontId="3"/>
  </si>
  <si>
    <t>年令不詳除いた合計（構成比計算用）</t>
    <rPh sb="0" eb="2">
      <t>ネンレイ</t>
    </rPh>
    <rPh sb="2" eb="4">
      <t>フショウ</t>
    </rPh>
    <rPh sb="4" eb="5">
      <t>ノゾ</t>
    </rPh>
    <rPh sb="7" eb="9">
      <t>ゴウケイ</t>
    </rPh>
    <rPh sb="10" eb="16">
      <t>コウセイヒケイサンヨウ</t>
    </rPh>
    <phoneticPr fontId="3"/>
  </si>
  <si>
    <t>令和2年</t>
    <rPh sb="0" eb="2">
      <t>レイワ</t>
    </rPh>
    <rPh sb="3" eb="4">
      <t>ネン</t>
    </rPh>
    <phoneticPr fontId="3"/>
  </si>
  <si>
    <t>H12</t>
    <phoneticPr fontId="3"/>
  </si>
  <si>
    <t>H17</t>
    <phoneticPr fontId="3"/>
  </si>
  <si>
    <t>H22</t>
    <phoneticPr fontId="3"/>
  </si>
  <si>
    <t>H27</t>
    <phoneticPr fontId="3"/>
  </si>
  <si>
    <t>R2</t>
    <phoneticPr fontId="3"/>
  </si>
  <si>
    <t>15歳未満</t>
    <rPh sb="3" eb="5">
      <t>ミマン</t>
    </rPh>
    <phoneticPr fontId="3"/>
  </si>
  <si>
    <t>15歳～64歳</t>
    <phoneticPr fontId="3"/>
  </si>
  <si>
    <t>65歳以上</t>
    <phoneticPr fontId="3"/>
  </si>
  <si>
    <t>総数</t>
    <phoneticPr fontId="3"/>
  </si>
  <si>
    <t>南足柄市</t>
    <phoneticPr fontId="3"/>
  </si>
  <si>
    <t>中井町</t>
    <phoneticPr fontId="3"/>
  </si>
  <si>
    <t>大井町</t>
    <phoneticPr fontId="3"/>
  </si>
  <si>
    <t>山北町</t>
    <phoneticPr fontId="3"/>
  </si>
  <si>
    <t>開成町</t>
    <phoneticPr fontId="3"/>
  </si>
  <si>
    <t>箱根町</t>
    <phoneticPr fontId="3"/>
  </si>
  <si>
    <t>湯河原町</t>
    <phoneticPr fontId="3"/>
  </si>
  <si>
    <t>出典：国勢調査(各実施年)</t>
    <rPh sb="0" eb="2">
      <t>シュッテン</t>
    </rPh>
    <rPh sb="3" eb="5">
      <t>コクセイ</t>
    </rPh>
    <rPh sb="5" eb="7">
      <t>チョウサ</t>
    </rPh>
    <rPh sb="8" eb="12">
      <t>カクジッシネン</t>
    </rPh>
    <phoneticPr fontId="3"/>
  </si>
  <si>
    <t>注）　総数には年齢不詳を含んでいるため、年齢別合計とは一致しない場合がある。また、構成比は年令不詳を除いて算出。</t>
    <rPh sb="0" eb="1">
      <t>チュウ</t>
    </rPh>
    <rPh sb="3" eb="5">
      <t>ソウスウ</t>
    </rPh>
    <rPh sb="7" eb="9">
      <t>ネンレイ</t>
    </rPh>
    <rPh sb="9" eb="11">
      <t>フショウ</t>
    </rPh>
    <rPh sb="12" eb="13">
      <t>フク</t>
    </rPh>
    <rPh sb="20" eb="22">
      <t>ネンレイ</t>
    </rPh>
    <rPh sb="22" eb="23">
      <t>ベツ</t>
    </rPh>
    <rPh sb="23" eb="25">
      <t>ゴウケイ</t>
    </rPh>
    <rPh sb="27" eb="29">
      <t>イッチ</t>
    </rPh>
    <rPh sb="32" eb="34">
      <t>バアイ</t>
    </rPh>
    <rPh sb="41" eb="44">
      <t>コウセイヒ</t>
    </rPh>
    <rPh sb="45" eb="49">
      <t>ネンレイフショウ</t>
    </rPh>
    <rPh sb="50" eb="51">
      <t>ノゾ</t>
    </rPh>
    <rPh sb="53" eb="55">
      <t>サンシュツ</t>
    </rPh>
    <phoneticPr fontId="3"/>
  </si>
  <si>
    <t>産業・労働</t>
    <rPh sb="0" eb="2">
      <t>サンギョウ</t>
    </rPh>
    <rPh sb="3" eb="5">
      <t>ロウドウ</t>
    </rPh>
    <phoneticPr fontId="3"/>
  </si>
  <si>
    <t>3-1 産業別町民就業者数・割合</t>
    <rPh sb="4" eb="6">
      <t>サンギョウ</t>
    </rPh>
    <rPh sb="6" eb="7">
      <t>ベツ</t>
    </rPh>
    <rPh sb="7" eb="9">
      <t>チョウミン</t>
    </rPh>
    <rPh sb="9" eb="12">
      <t>シュウギョウシャ</t>
    </rPh>
    <rPh sb="12" eb="13">
      <t>スウ</t>
    </rPh>
    <rPh sb="14" eb="16">
      <t>ワリアイ</t>
    </rPh>
    <phoneticPr fontId="3"/>
  </si>
  <si>
    <t>産業区分</t>
    <rPh sb="0" eb="2">
      <t>サンギョウ</t>
    </rPh>
    <rPh sb="2" eb="4">
      <t>クブン</t>
    </rPh>
    <phoneticPr fontId="3"/>
  </si>
  <si>
    <t>就業者数</t>
    <rPh sb="0" eb="3">
      <t>シュウギョウシャ</t>
    </rPh>
    <rPh sb="3" eb="4">
      <t>スウ</t>
    </rPh>
    <phoneticPr fontId="3"/>
  </si>
  <si>
    <t>第1次産業</t>
    <rPh sb="0" eb="1">
      <t>ダイ</t>
    </rPh>
    <rPh sb="2" eb="3">
      <t>ジ</t>
    </rPh>
    <rPh sb="3" eb="5">
      <t>サンギョウ</t>
    </rPh>
    <phoneticPr fontId="3"/>
  </si>
  <si>
    <t>第2次産業</t>
    <rPh sb="0" eb="1">
      <t>ダイ</t>
    </rPh>
    <rPh sb="2" eb="3">
      <t>ジ</t>
    </rPh>
    <rPh sb="3" eb="5">
      <t>サンギョウ</t>
    </rPh>
    <phoneticPr fontId="3"/>
  </si>
  <si>
    <t>第3次産業</t>
    <rPh sb="0" eb="1">
      <t>ダイ</t>
    </rPh>
    <rPh sb="2" eb="3">
      <t>ジ</t>
    </rPh>
    <rPh sb="3" eb="5">
      <t>サンギョウ</t>
    </rPh>
    <phoneticPr fontId="3"/>
  </si>
  <si>
    <t>全産業</t>
  </si>
  <si>
    <t>農林業</t>
    <phoneticPr fontId="3"/>
  </si>
  <si>
    <t>漁業</t>
    <rPh sb="0" eb="2">
      <t>ギョギョウ</t>
    </rPh>
    <phoneticPr fontId="3"/>
  </si>
  <si>
    <t>鉱業,・採石業・砂利採取業</t>
    <phoneticPr fontId="3"/>
  </si>
  <si>
    <t>建設業</t>
  </si>
  <si>
    <t>製造業</t>
  </si>
  <si>
    <t>電気・ガス・熱供給・水道業</t>
    <phoneticPr fontId="3"/>
  </si>
  <si>
    <t xml:space="preserve">情報通信業 </t>
  </si>
  <si>
    <t xml:space="preserve">運輸業・郵便業 </t>
    <phoneticPr fontId="3"/>
  </si>
  <si>
    <t>卸売業・小売業</t>
    <phoneticPr fontId="3"/>
  </si>
  <si>
    <t xml:space="preserve">金融業・保険業   </t>
    <phoneticPr fontId="3"/>
  </si>
  <si>
    <t xml:space="preserve">不動産業・物品賃貸業            </t>
    <phoneticPr fontId="3"/>
  </si>
  <si>
    <t xml:space="preserve">学術研究、専門・技術サービス業　　          </t>
    <phoneticPr fontId="3"/>
  </si>
  <si>
    <t xml:space="preserve">宿泊業,・飲食サービス業      </t>
    <phoneticPr fontId="3"/>
  </si>
  <si>
    <t>生活関連サービス 業・娯楽業</t>
    <phoneticPr fontId="3"/>
  </si>
  <si>
    <t>教育・学習支援業</t>
    <phoneticPr fontId="3"/>
  </si>
  <si>
    <t>医療・福祉</t>
    <phoneticPr fontId="3"/>
  </si>
  <si>
    <t>複合サービス事業</t>
    <phoneticPr fontId="3"/>
  </si>
  <si>
    <t xml:space="preserve">サービス業(他に分類されないもの）    </t>
  </si>
  <si>
    <t xml:space="preserve">公務(他に分類され るものを除く) </t>
  </si>
  <si>
    <t>分類不能の産業</t>
    <rPh sb="0" eb="2">
      <t>ブンルイ</t>
    </rPh>
    <rPh sb="2" eb="4">
      <t>フノウ</t>
    </rPh>
    <rPh sb="5" eb="7">
      <t>サンギョウ</t>
    </rPh>
    <phoneticPr fontId="3"/>
  </si>
  <si>
    <t>注) 第１次産業から第３次産業の就業者数及び割合は、分類不能の産業を除いて算出。</t>
    <rPh sb="0" eb="1">
      <t>チュウ</t>
    </rPh>
    <rPh sb="3" eb="4">
      <t>ダイ</t>
    </rPh>
    <rPh sb="5" eb="6">
      <t>ジ</t>
    </rPh>
    <rPh sb="6" eb="8">
      <t>サンギョウ</t>
    </rPh>
    <rPh sb="10" eb="11">
      <t>ダイ</t>
    </rPh>
    <rPh sb="12" eb="13">
      <t>ジ</t>
    </rPh>
    <rPh sb="13" eb="15">
      <t>サンギョウ</t>
    </rPh>
    <rPh sb="16" eb="19">
      <t>シュウギョウシャ</t>
    </rPh>
    <rPh sb="19" eb="20">
      <t>スウ</t>
    </rPh>
    <rPh sb="20" eb="21">
      <t>オヨ</t>
    </rPh>
    <rPh sb="22" eb="24">
      <t>ワリアイ</t>
    </rPh>
    <rPh sb="26" eb="28">
      <t>ブンルイ</t>
    </rPh>
    <rPh sb="28" eb="30">
      <t>フノウ</t>
    </rPh>
    <rPh sb="31" eb="33">
      <t>サンギョウ</t>
    </rPh>
    <rPh sb="34" eb="35">
      <t>ノゾ</t>
    </rPh>
    <rPh sb="37" eb="39">
      <t>サンシュツ</t>
    </rPh>
    <phoneticPr fontId="3"/>
  </si>
  <si>
    <t>3-2  産業別町内事業所数・従業者数</t>
    <rPh sb="5" eb="7">
      <t>サンギョウ</t>
    </rPh>
    <rPh sb="7" eb="8">
      <t>ベツ</t>
    </rPh>
    <rPh sb="8" eb="10">
      <t>チョウナイ</t>
    </rPh>
    <rPh sb="10" eb="13">
      <t>ジギョウショ</t>
    </rPh>
    <rPh sb="13" eb="14">
      <t>スウ</t>
    </rPh>
    <rPh sb="15" eb="16">
      <t>ジュウ</t>
    </rPh>
    <rPh sb="16" eb="19">
      <t>ギョウシャスウ</t>
    </rPh>
    <phoneticPr fontId="3"/>
  </si>
  <si>
    <t>（令和３年６月１日現在）</t>
    <rPh sb="1" eb="3">
      <t>レイワ</t>
    </rPh>
    <rPh sb="4" eb="5">
      <t>ネン</t>
    </rPh>
    <rPh sb="6" eb="7">
      <t>ガツ</t>
    </rPh>
    <rPh sb="8" eb="9">
      <t>ニチ</t>
    </rPh>
    <rPh sb="9" eb="11">
      <t>ゲンザイ</t>
    </rPh>
    <phoneticPr fontId="3"/>
  </si>
  <si>
    <t>事業所数</t>
    <rPh sb="0" eb="3">
      <t>ジギョウショ</t>
    </rPh>
    <rPh sb="3" eb="4">
      <t>スウ</t>
    </rPh>
    <phoneticPr fontId="3"/>
  </si>
  <si>
    <t>従業者数</t>
    <rPh sb="0" eb="3">
      <t>ジュウギョウシャ</t>
    </rPh>
    <rPh sb="3" eb="4">
      <t>スウ</t>
    </rPh>
    <phoneticPr fontId="3"/>
  </si>
  <si>
    <t>事業所</t>
    <rPh sb="0" eb="3">
      <t>ジギョウショ</t>
    </rPh>
    <phoneticPr fontId="3"/>
  </si>
  <si>
    <t>農林漁業</t>
    <rPh sb="2" eb="3">
      <t>ギョ</t>
    </rPh>
    <phoneticPr fontId="3"/>
  </si>
  <si>
    <t xml:space="preserve">不動産業・物品賃貸業   </t>
    <phoneticPr fontId="3"/>
  </si>
  <si>
    <t>サービス業(他に分類されないもの)</t>
    <phoneticPr fontId="3"/>
  </si>
  <si>
    <t>出典：R３経済センサス活動調査</t>
    <rPh sb="0" eb="2">
      <t>シュッテン</t>
    </rPh>
    <rPh sb="5" eb="7">
      <t>ケイザイ</t>
    </rPh>
    <rPh sb="11" eb="15">
      <t>カツドウチョウサ</t>
    </rPh>
    <phoneticPr fontId="3"/>
  </si>
  <si>
    <t>注１）　本表は甲調査（民営）の結果であり、別に乙調査（国・地方公共団体）の調査が行われている。</t>
    <rPh sb="0" eb="1">
      <t>チュウ</t>
    </rPh>
    <rPh sb="4" eb="6">
      <t>ホンヒョウ</t>
    </rPh>
    <rPh sb="7" eb="10">
      <t>コウチョウサ</t>
    </rPh>
    <rPh sb="11" eb="13">
      <t>ミンエイ</t>
    </rPh>
    <rPh sb="15" eb="17">
      <t>ケッカ</t>
    </rPh>
    <rPh sb="21" eb="22">
      <t>ベツ</t>
    </rPh>
    <rPh sb="23" eb="26">
      <t>オツチョウサ</t>
    </rPh>
    <rPh sb="27" eb="28">
      <t>クニ</t>
    </rPh>
    <rPh sb="29" eb="35">
      <t>チホウコウキョウダンタイ</t>
    </rPh>
    <rPh sb="37" eb="39">
      <t>チョウサ</t>
    </rPh>
    <rPh sb="40" eb="41">
      <t>オコナ</t>
    </rPh>
    <phoneticPr fontId="3"/>
  </si>
  <si>
    <t>3-3 産業別町内民営事業所数（経年比較）</t>
    <rPh sb="4" eb="6">
      <t>サンギョウ</t>
    </rPh>
    <rPh sb="6" eb="7">
      <t>ベツ</t>
    </rPh>
    <rPh sb="7" eb="9">
      <t>チョウナイ</t>
    </rPh>
    <rPh sb="9" eb="11">
      <t>ミンエイ</t>
    </rPh>
    <rPh sb="11" eb="14">
      <t>ジギョウショ</t>
    </rPh>
    <rPh sb="14" eb="15">
      <t>スウ</t>
    </rPh>
    <rPh sb="16" eb="18">
      <t>ケイネン</t>
    </rPh>
    <rPh sb="18" eb="20">
      <t>ヒカク</t>
    </rPh>
    <phoneticPr fontId="3"/>
  </si>
  <si>
    <t>産業区分／調査年</t>
    <rPh sb="0" eb="2">
      <t>サンギョウ</t>
    </rPh>
    <rPh sb="2" eb="4">
      <t>クブン</t>
    </rPh>
    <rPh sb="5" eb="7">
      <t>チョウサ</t>
    </rPh>
    <rPh sb="7" eb="8">
      <t>ネン</t>
    </rPh>
    <phoneticPr fontId="3"/>
  </si>
  <si>
    <t>令和3年</t>
    <rPh sb="0" eb="2">
      <t>レイワ</t>
    </rPh>
    <rPh sb="3" eb="4">
      <t>ネン</t>
    </rPh>
    <phoneticPr fontId="3"/>
  </si>
  <si>
    <t>（6月1日）</t>
    <rPh sb="2" eb="3">
      <t>ガツ</t>
    </rPh>
    <rPh sb="4" eb="5">
      <t>ニチ</t>
    </rPh>
    <phoneticPr fontId="3"/>
  </si>
  <si>
    <t>（7月1日）</t>
    <rPh sb="2" eb="3">
      <t>ガツ</t>
    </rPh>
    <rPh sb="4" eb="5">
      <t>ニチ</t>
    </rPh>
    <phoneticPr fontId="3"/>
  </si>
  <si>
    <t>（2月1日）</t>
    <rPh sb="2" eb="3">
      <t>ガツ</t>
    </rPh>
    <rPh sb="4" eb="5">
      <t>ニチ</t>
    </rPh>
    <phoneticPr fontId="3"/>
  </si>
  <si>
    <t>（10月1日）</t>
    <rPh sb="3" eb="4">
      <t>ガツ</t>
    </rPh>
    <rPh sb="5" eb="6">
      <t>ニチ</t>
    </rPh>
    <phoneticPr fontId="3"/>
  </si>
  <si>
    <t>鉱業・採石業・砂利採取業</t>
    <phoneticPr fontId="3"/>
  </si>
  <si>
    <t xml:space="preserve">宿泊業・飲食サービス業      </t>
    <phoneticPr fontId="3"/>
  </si>
  <si>
    <t>出典 ： 事業所・企業統計調査（H18）、経済センサス基礎調査（H21,H26）、経済センサス活動調査（H24,H28,R３）</t>
    <rPh sb="0" eb="2">
      <t>シュッテン</t>
    </rPh>
    <rPh sb="5" eb="8">
      <t>ジギョウショ</t>
    </rPh>
    <rPh sb="9" eb="11">
      <t>キギョウ</t>
    </rPh>
    <rPh sb="11" eb="13">
      <t>トウケイ</t>
    </rPh>
    <rPh sb="13" eb="15">
      <t>チョウサ</t>
    </rPh>
    <rPh sb="21" eb="23">
      <t>ケイザイ</t>
    </rPh>
    <rPh sb="27" eb="29">
      <t>キソ</t>
    </rPh>
    <rPh sb="29" eb="31">
      <t>チョウサ</t>
    </rPh>
    <rPh sb="41" eb="43">
      <t>ケイザイ</t>
    </rPh>
    <rPh sb="47" eb="49">
      <t>カツドウ</t>
    </rPh>
    <rPh sb="49" eb="51">
      <t>チョウサ</t>
    </rPh>
    <phoneticPr fontId="3"/>
  </si>
  <si>
    <t>注1）　民営事業所の経年比較を行うため、公務及び分類不能の産業を除くほか、各産業に分類される国・地方公共団体事業所も除いている。</t>
    <rPh sb="0" eb="1">
      <t>チュウ</t>
    </rPh>
    <rPh sb="4" eb="6">
      <t>ミンエイ</t>
    </rPh>
    <rPh sb="6" eb="9">
      <t>ジギョウショ</t>
    </rPh>
    <rPh sb="10" eb="12">
      <t>ケイネン</t>
    </rPh>
    <rPh sb="12" eb="14">
      <t>ヒカク</t>
    </rPh>
    <rPh sb="15" eb="16">
      <t>オコナ</t>
    </rPh>
    <rPh sb="20" eb="22">
      <t>コウム</t>
    </rPh>
    <rPh sb="22" eb="23">
      <t>オヨ</t>
    </rPh>
    <rPh sb="24" eb="26">
      <t>ブンルイ</t>
    </rPh>
    <rPh sb="26" eb="28">
      <t>フノウ</t>
    </rPh>
    <rPh sb="29" eb="31">
      <t>サンギョウ</t>
    </rPh>
    <rPh sb="32" eb="33">
      <t>ノゾ</t>
    </rPh>
    <rPh sb="37" eb="40">
      <t>カクサンギョウ</t>
    </rPh>
    <rPh sb="41" eb="43">
      <t>ブンルイ</t>
    </rPh>
    <rPh sb="46" eb="47">
      <t>クニ</t>
    </rPh>
    <rPh sb="48" eb="50">
      <t>チホウ</t>
    </rPh>
    <rPh sb="50" eb="52">
      <t>コウキョウ</t>
    </rPh>
    <rPh sb="52" eb="54">
      <t>ダンタイ</t>
    </rPh>
    <rPh sb="54" eb="57">
      <t>ジギョウショ</t>
    </rPh>
    <rPh sb="58" eb="59">
      <t>ノゾ</t>
    </rPh>
    <phoneticPr fontId="3"/>
  </si>
  <si>
    <t>注2）　R３経済センサス調査はこれまでより幅広に事業所をとらえていることから、H28以前との単純な比較はできない。</t>
    <rPh sb="0" eb="1">
      <t>チュウ</t>
    </rPh>
    <rPh sb="6" eb="8">
      <t>ケイザイ</t>
    </rPh>
    <rPh sb="12" eb="14">
      <t>チョウサ</t>
    </rPh>
    <rPh sb="21" eb="23">
      <t>ハバヒロ</t>
    </rPh>
    <rPh sb="24" eb="27">
      <t>ジギョウショ</t>
    </rPh>
    <rPh sb="42" eb="44">
      <t>イゼン</t>
    </rPh>
    <rPh sb="46" eb="48">
      <t>タンジュン</t>
    </rPh>
    <rPh sb="49" eb="51">
      <t>ヒカク</t>
    </rPh>
    <phoneticPr fontId="3"/>
  </si>
  <si>
    <t>3-4 年間販売額等</t>
    <rPh sb="4" eb="6">
      <t>ネンカン</t>
    </rPh>
    <rPh sb="6" eb="8">
      <t>ハンバイ</t>
    </rPh>
    <rPh sb="8" eb="9">
      <t>ガク</t>
    </rPh>
    <rPh sb="9" eb="10">
      <t>ナド</t>
    </rPh>
    <phoneticPr fontId="3"/>
  </si>
  <si>
    <t>調査年月</t>
    <rPh sb="0" eb="2">
      <t>チョウサ</t>
    </rPh>
    <rPh sb="2" eb="4">
      <t>ネンゲツ</t>
    </rPh>
    <phoneticPr fontId="3"/>
  </si>
  <si>
    <t>卸売計</t>
    <rPh sb="0" eb="2">
      <t>オロシウリ</t>
    </rPh>
    <rPh sb="2" eb="3">
      <t>ケイ</t>
    </rPh>
    <phoneticPr fontId="3"/>
  </si>
  <si>
    <t>小売計</t>
    <rPh sb="0" eb="2">
      <t>コウリ</t>
    </rPh>
    <rPh sb="2" eb="3">
      <t>ケイ</t>
    </rPh>
    <phoneticPr fontId="3"/>
  </si>
  <si>
    <t>百万円</t>
    <rPh sb="0" eb="3">
      <t>ヒャクマンエン</t>
    </rPh>
    <phoneticPr fontId="3"/>
  </si>
  <si>
    <t>百万円</t>
    <rPh sb="0" eb="2">
      <t>ヒャクマン</t>
    </rPh>
    <rPh sb="2" eb="3">
      <t>エン</t>
    </rPh>
    <phoneticPr fontId="3"/>
  </si>
  <si>
    <t>令和３年６月</t>
    <rPh sb="0" eb="2">
      <t>レイワ</t>
    </rPh>
    <rPh sb="3" eb="4">
      <t>ネン</t>
    </rPh>
    <rPh sb="5" eb="6">
      <t>ガツ</t>
    </rPh>
    <phoneticPr fontId="3"/>
  </si>
  <si>
    <t>平成11年</t>
    <rPh sb="0" eb="2">
      <t>ヘイセイ</t>
    </rPh>
    <rPh sb="4" eb="5">
      <t>ネン</t>
    </rPh>
    <phoneticPr fontId="3"/>
  </si>
  <si>
    <t>平成14年</t>
    <rPh sb="0" eb="2">
      <t>ヘイセイ</t>
    </rPh>
    <rPh sb="4" eb="5">
      <t>ネン</t>
    </rPh>
    <phoneticPr fontId="3"/>
  </si>
  <si>
    <t>平成16年７月</t>
    <rPh sb="0" eb="2">
      <t>ヘイセイ</t>
    </rPh>
    <rPh sb="4" eb="5">
      <t>ネン</t>
    </rPh>
    <rPh sb="6" eb="7">
      <t>ガツ</t>
    </rPh>
    <phoneticPr fontId="3"/>
  </si>
  <si>
    <t>平成19年７月</t>
    <rPh sb="0" eb="2">
      <t>ヘイセイ</t>
    </rPh>
    <rPh sb="4" eb="5">
      <t>ネン</t>
    </rPh>
    <rPh sb="6" eb="7">
      <t>ガツ</t>
    </rPh>
    <phoneticPr fontId="3"/>
  </si>
  <si>
    <t>平成24年２月</t>
    <rPh sb="0" eb="2">
      <t>ヘイセイ</t>
    </rPh>
    <rPh sb="4" eb="5">
      <t>ネン</t>
    </rPh>
    <rPh sb="6" eb="7">
      <t>ガツ</t>
    </rPh>
    <phoneticPr fontId="3"/>
  </si>
  <si>
    <t>平成26年７月</t>
    <rPh sb="0" eb="2">
      <t>ヘイセイ</t>
    </rPh>
    <rPh sb="4" eb="5">
      <t>ネン</t>
    </rPh>
    <rPh sb="6" eb="7">
      <t>ガツ</t>
    </rPh>
    <phoneticPr fontId="3"/>
  </si>
  <si>
    <t>平成28年６月</t>
    <rPh sb="0" eb="2">
      <t>ヘイセイ</t>
    </rPh>
    <rPh sb="4" eb="5">
      <t>ネン</t>
    </rPh>
    <rPh sb="6" eb="7">
      <t>ガツ</t>
    </rPh>
    <phoneticPr fontId="3"/>
  </si>
  <si>
    <t>出典：商業統計調査（H16、19、26）、経済センサス活動調査（H24、28、R３）</t>
    <rPh sb="0" eb="2">
      <t>シュッテン</t>
    </rPh>
    <rPh sb="3" eb="5">
      <t>ショウギョウ</t>
    </rPh>
    <rPh sb="5" eb="7">
      <t>トウケイ</t>
    </rPh>
    <rPh sb="7" eb="9">
      <t>チョウサ</t>
    </rPh>
    <phoneticPr fontId="3"/>
  </si>
  <si>
    <t>3-5　 町内製造業事業所数・従業者数（従業者4人以上の事業所）等</t>
    <rPh sb="5" eb="7">
      <t>チョウナイ</t>
    </rPh>
    <rPh sb="7" eb="10">
      <t>セイゾウギョウ</t>
    </rPh>
    <rPh sb="10" eb="13">
      <t>ジギョウショ</t>
    </rPh>
    <rPh sb="13" eb="14">
      <t>スウ</t>
    </rPh>
    <rPh sb="15" eb="18">
      <t>ジュウギョウシャ</t>
    </rPh>
    <rPh sb="18" eb="19">
      <t>スウ</t>
    </rPh>
    <rPh sb="20" eb="23">
      <t>ジュウギョウシャ</t>
    </rPh>
    <rPh sb="24" eb="27">
      <t>ニンイジョウ</t>
    </rPh>
    <rPh sb="28" eb="31">
      <t>ジギョウショ</t>
    </rPh>
    <rPh sb="32" eb="33">
      <t>トウ</t>
    </rPh>
    <phoneticPr fontId="3"/>
  </si>
  <si>
    <t>(各年６月１日現在)</t>
    <rPh sb="1" eb="3">
      <t>カクネン</t>
    </rPh>
    <rPh sb="4" eb="5">
      <t>ガツ</t>
    </rPh>
    <rPh sb="6" eb="9">
      <t>ニチゲンザイ</t>
    </rPh>
    <phoneticPr fontId="3"/>
  </si>
  <si>
    <t>調査年</t>
    <rPh sb="0" eb="2">
      <t>チョウサ</t>
    </rPh>
    <rPh sb="2" eb="3">
      <t>ドシ</t>
    </rPh>
    <phoneticPr fontId="3"/>
  </si>
  <si>
    <t>従業者数</t>
    <rPh sb="0" eb="1">
      <t>ジュウ</t>
    </rPh>
    <rPh sb="1" eb="4">
      <t>ギョウシャスウ</t>
    </rPh>
    <phoneticPr fontId="3"/>
  </si>
  <si>
    <t>製造品出荷額</t>
    <rPh sb="0" eb="6">
      <t>セイゾウヒンシュッカガク</t>
    </rPh>
    <phoneticPr fontId="3"/>
  </si>
  <si>
    <t>粗付加価値額</t>
    <rPh sb="0" eb="6">
      <t>アラフカカチガク</t>
    </rPh>
    <phoneticPr fontId="3"/>
  </si>
  <si>
    <t>万円</t>
    <rPh sb="0" eb="2">
      <t>マンエン</t>
    </rPh>
    <phoneticPr fontId="3"/>
  </si>
  <si>
    <t>令和元年</t>
    <rPh sb="0" eb="2">
      <t>レイワ</t>
    </rPh>
    <rPh sb="2" eb="4">
      <t>ガンネン</t>
    </rPh>
    <phoneticPr fontId="3"/>
  </si>
  <si>
    <t>(出典：H29～R２工業統計調査、H28,R３経済センサス活動調査）</t>
    <rPh sb="1" eb="3">
      <t>シュッテン</t>
    </rPh>
    <rPh sb="10" eb="16">
      <t>コウギョウトウケイチョウサ</t>
    </rPh>
    <rPh sb="23" eb="25">
      <t>ケイザイ</t>
    </rPh>
    <rPh sb="29" eb="33">
      <t>カツドウチョウサ</t>
    </rPh>
    <phoneticPr fontId="3"/>
  </si>
  <si>
    <t>注１）　令和３年工業統計調査は行われず、経済センサス活動調査で代替。令和４年以降は経済構造実態調査に抱合（公表2023.７月）</t>
    <rPh sb="0" eb="1">
      <t>チュウ</t>
    </rPh>
    <rPh sb="4" eb="6">
      <t>レイワ</t>
    </rPh>
    <rPh sb="7" eb="8">
      <t>ネン</t>
    </rPh>
    <rPh sb="8" eb="12">
      <t>コウギョウトウケイ</t>
    </rPh>
    <rPh sb="12" eb="14">
      <t>チョウサ</t>
    </rPh>
    <rPh sb="15" eb="16">
      <t>オコナ</t>
    </rPh>
    <rPh sb="20" eb="22">
      <t>ケイザイ</t>
    </rPh>
    <rPh sb="26" eb="28">
      <t>カツドウ</t>
    </rPh>
    <rPh sb="28" eb="30">
      <t>チョウサ</t>
    </rPh>
    <rPh sb="31" eb="33">
      <t>ダイタイ</t>
    </rPh>
    <rPh sb="34" eb="36">
      <t>レイワ</t>
    </rPh>
    <rPh sb="37" eb="40">
      <t>ネンイコウ</t>
    </rPh>
    <rPh sb="41" eb="43">
      <t>ケイザイ</t>
    </rPh>
    <rPh sb="43" eb="45">
      <t>コウゾウ</t>
    </rPh>
    <rPh sb="45" eb="47">
      <t>ジッタイ</t>
    </rPh>
    <rPh sb="47" eb="49">
      <t>チョウサ</t>
    </rPh>
    <rPh sb="50" eb="52">
      <t>ホウゴウ</t>
    </rPh>
    <rPh sb="53" eb="55">
      <t>コウヒョウ</t>
    </rPh>
    <rPh sb="61" eb="62">
      <t>ツキ</t>
    </rPh>
    <phoneticPr fontId="3"/>
  </si>
  <si>
    <t>注２）　工業統計調査と経済センサス活動調査では、経年比較に注意が必要。</t>
    <rPh sb="0" eb="1">
      <t>チュウ</t>
    </rPh>
    <rPh sb="4" eb="10">
      <t>コウギョウトウケイチョウサ</t>
    </rPh>
    <rPh sb="11" eb="13">
      <t>ケイザイ</t>
    </rPh>
    <rPh sb="17" eb="19">
      <t>カツドウ</t>
    </rPh>
    <rPh sb="19" eb="21">
      <t>チョウサ</t>
    </rPh>
    <rPh sb="24" eb="28">
      <t>ケイネンヒカク</t>
    </rPh>
    <rPh sb="29" eb="31">
      <t>チュウイ</t>
    </rPh>
    <rPh sb="32" eb="34">
      <t>ヒツヨウ</t>
    </rPh>
    <phoneticPr fontId="3"/>
  </si>
  <si>
    <t>注３）　工業統計調査では、産業中分類別の内訳が公表されていたが、R３経済センサス活動調査では公表されていないため削除。</t>
    <rPh sb="0" eb="1">
      <t>チュウ</t>
    </rPh>
    <rPh sb="4" eb="10">
      <t>コウギョウトウケイチョウサ</t>
    </rPh>
    <rPh sb="13" eb="19">
      <t>サンギョウチュウブンルイベツ</t>
    </rPh>
    <rPh sb="20" eb="22">
      <t>ウチワケ</t>
    </rPh>
    <rPh sb="23" eb="25">
      <t>コウヒョウ</t>
    </rPh>
    <rPh sb="34" eb="36">
      <t>ケイザイ</t>
    </rPh>
    <rPh sb="40" eb="44">
      <t>カツドウチョウサ</t>
    </rPh>
    <rPh sb="46" eb="48">
      <t>コウヒョウ</t>
    </rPh>
    <rPh sb="56" eb="58">
      <t>サクジョ</t>
    </rPh>
    <phoneticPr fontId="3"/>
  </si>
  <si>
    <t>　経年比較対象として、製造品出荷額及び粗付加価値額を記載。</t>
    <rPh sb="1" eb="3">
      <t>ケイネン</t>
    </rPh>
    <rPh sb="2" eb="3">
      <t>サンケイ</t>
    </rPh>
    <rPh sb="3" eb="7">
      <t>ヒカクタイショウ</t>
    </rPh>
    <rPh sb="11" eb="17">
      <t>セイゾウヒンシュッカガク</t>
    </rPh>
    <rPh sb="17" eb="18">
      <t>オヨ</t>
    </rPh>
    <rPh sb="19" eb="25">
      <t>アラフカカチガク</t>
    </rPh>
    <rPh sb="26" eb="28">
      <t>キサイ</t>
    </rPh>
    <phoneticPr fontId="3"/>
  </si>
  <si>
    <t>4 農業</t>
    <rPh sb="2" eb="4">
      <t>ノウギョウ</t>
    </rPh>
    <phoneticPr fontId="3"/>
  </si>
  <si>
    <t>4-1 農家数</t>
    <rPh sb="4" eb="6">
      <t>ノウカ</t>
    </rPh>
    <rPh sb="6" eb="7">
      <t>スウ</t>
    </rPh>
    <phoneticPr fontId="3"/>
  </si>
  <si>
    <t>（各年２月１日現在）</t>
    <rPh sb="1" eb="3">
      <t>カクネン</t>
    </rPh>
    <rPh sb="4" eb="5">
      <t>ガツ</t>
    </rPh>
    <rPh sb="6" eb="7">
      <t>ニチ</t>
    </rPh>
    <rPh sb="7" eb="9">
      <t>ゲンザイ</t>
    </rPh>
    <phoneticPr fontId="3"/>
  </si>
  <si>
    <t>(販売農家)</t>
    <rPh sb="1" eb="3">
      <t>ハンバイ</t>
    </rPh>
    <rPh sb="3" eb="5">
      <t>ノウカ</t>
    </rPh>
    <phoneticPr fontId="3"/>
  </si>
  <si>
    <t>(自給的
農家)</t>
    <rPh sb="1" eb="4">
      <t>ジキュウテキ</t>
    </rPh>
    <rPh sb="5" eb="7">
      <t>ノウカ</t>
    </rPh>
    <phoneticPr fontId="3"/>
  </si>
  <si>
    <t>戸</t>
    <rPh sb="0" eb="1">
      <t>コ</t>
    </rPh>
    <phoneticPr fontId="3"/>
  </si>
  <si>
    <t>出典：農林業経営体調査（農林業センサス）神奈川県結果報告（総農家数）</t>
    <rPh sb="29" eb="30">
      <t>ソウ</t>
    </rPh>
    <rPh sb="30" eb="32">
      <t>ノウカ</t>
    </rPh>
    <rPh sb="32" eb="33">
      <t>スウ</t>
    </rPh>
    <phoneticPr fontId="3"/>
  </si>
  <si>
    <t>注）  自給的農家：経営耕地面積が30a未満かつ農産物販売金額が年間50万円未満の農家。</t>
    <rPh sb="0" eb="1">
      <t>チュウ</t>
    </rPh>
    <rPh sb="4" eb="7">
      <t>ジキュウテキ</t>
    </rPh>
    <rPh sb="7" eb="9">
      <t>ノウカ</t>
    </rPh>
    <rPh sb="10" eb="12">
      <t>ケイエイ</t>
    </rPh>
    <rPh sb="12" eb="14">
      <t>コウチ</t>
    </rPh>
    <rPh sb="14" eb="16">
      <t>メンセキ</t>
    </rPh>
    <rPh sb="20" eb="22">
      <t>ミマン</t>
    </rPh>
    <rPh sb="24" eb="27">
      <t>ノウサンブツ</t>
    </rPh>
    <rPh sb="27" eb="29">
      <t>ハンバイ</t>
    </rPh>
    <rPh sb="29" eb="31">
      <t>キンガク</t>
    </rPh>
    <rPh sb="32" eb="34">
      <t>ネンカン</t>
    </rPh>
    <rPh sb="36" eb="38">
      <t>マンエン</t>
    </rPh>
    <rPh sb="38" eb="40">
      <t>ミマン</t>
    </rPh>
    <rPh sb="41" eb="43">
      <t>ノウカ</t>
    </rPh>
    <phoneticPr fontId="3"/>
  </si>
  <si>
    <t>4-2 類別作付農家数（販売農家）</t>
    <rPh sb="4" eb="6">
      <t>ルイベツ</t>
    </rPh>
    <rPh sb="6" eb="8">
      <t>サクツケ</t>
    </rPh>
    <rPh sb="8" eb="10">
      <t>ノウカ</t>
    </rPh>
    <rPh sb="10" eb="11">
      <t>スウ</t>
    </rPh>
    <rPh sb="12" eb="14">
      <t>ハンバイ</t>
    </rPh>
    <rPh sb="14" eb="16">
      <t>ノウカ</t>
    </rPh>
    <phoneticPr fontId="3"/>
  </si>
  <si>
    <t>作付実
農家数</t>
    <rPh sb="0" eb="2">
      <t>サクツケ</t>
    </rPh>
    <rPh sb="2" eb="3">
      <t>ジツ</t>
    </rPh>
    <rPh sb="4" eb="6">
      <t>ノウカ</t>
    </rPh>
    <rPh sb="6" eb="7">
      <t>スウ</t>
    </rPh>
    <phoneticPr fontId="3"/>
  </si>
  <si>
    <t>類別作付農家数（主なもの）</t>
    <rPh sb="0" eb="2">
      <t>ルイベツ</t>
    </rPh>
    <rPh sb="2" eb="4">
      <t>サクツケ</t>
    </rPh>
    <rPh sb="4" eb="6">
      <t>ノウカ</t>
    </rPh>
    <rPh sb="6" eb="7">
      <t>スウ</t>
    </rPh>
    <rPh sb="8" eb="9">
      <t>オモ</t>
    </rPh>
    <phoneticPr fontId="3"/>
  </si>
  <si>
    <t>稲</t>
    <rPh sb="0" eb="1">
      <t>イネ</t>
    </rPh>
    <phoneticPr fontId="3"/>
  </si>
  <si>
    <t>いも類</t>
    <rPh sb="2" eb="3">
      <t>ルイ</t>
    </rPh>
    <phoneticPr fontId="3"/>
  </si>
  <si>
    <t>野菜類</t>
    <rPh sb="0" eb="3">
      <t>ヤサイルイ</t>
    </rPh>
    <phoneticPr fontId="3"/>
  </si>
  <si>
    <t>果樹類</t>
    <rPh sb="0" eb="2">
      <t>カジュ</t>
    </rPh>
    <rPh sb="2" eb="3">
      <t>ルイ</t>
    </rPh>
    <phoneticPr fontId="3"/>
  </si>
  <si>
    <t>出典：農林業経営体調査（農林業センサス）神奈川県結果報告</t>
    <rPh sb="0" eb="2">
      <t>シュッテン</t>
    </rPh>
    <rPh sb="3" eb="6">
      <t>ノウリンギョウ</t>
    </rPh>
    <rPh sb="6" eb="8">
      <t>ケイエイ</t>
    </rPh>
    <rPh sb="8" eb="9">
      <t>タイ</t>
    </rPh>
    <rPh sb="9" eb="11">
      <t>チョウサ</t>
    </rPh>
    <rPh sb="20" eb="24">
      <t>カナガワケン</t>
    </rPh>
    <rPh sb="24" eb="26">
      <t>ケッカ</t>
    </rPh>
    <rPh sb="26" eb="28">
      <t>ホウコク</t>
    </rPh>
    <phoneticPr fontId="3"/>
  </si>
  <si>
    <t>注１）　兼業農家もあるため、類別作付農家数の合計と作付実農家数は一致しない。</t>
    <rPh sb="0" eb="1">
      <t>チュウ</t>
    </rPh>
    <rPh sb="4" eb="6">
      <t>ケンギョウ</t>
    </rPh>
    <rPh sb="6" eb="8">
      <t>ノウカ</t>
    </rPh>
    <rPh sb="14" eb="16">
      <t>ルイベツ</t>
    </rPh>
    <rPh sb="16" eb="18">
      <t>サクツケ</t>
    </rPh>
    <rPh sb="18" eb="20">
      <t>ノウカ</t>
    </rPh>
    <rPh sb="20" eb="21">
      <t>スウ</t>
    </rPh>
    <rPh sb="22" eb="24">
      <t>ゴウケイ</t>
    </rPh>
    <rPh sb="25" eb="27">
      <t>サクツケ</t>
    </rPh>
    <rPh sb="27" eb="28">
      <t>ジツ</t>
    </rPh>
    <rPh sb="28" eb="30">
      <t>ノウカ</t>
    </rPh>
    <rPh sb="30" eb="31">
      <t>スウ</t>
    </rPh>
    <rPh sb="32" eb="34">
      <t>イッチ</t>
    </rPh>
    <phoneticPr fontId="3"/>
  </si>
  <si>
    <t>5 建築</t>
    <rPh sb="2" eb="4">
      <t>ケンチク</t>
    </rPh>
    <phoneticPr fontId="15"/>
  </si>
  <si>
    <t xml:space="preserve"> </t>
    <phoneticPr fontId="15"/>
  </si>
  <si>
    <t>5-1  家屋数</t>
    <rPh sb="5" eb="7">
      <t>カオク</t>
    </rPh>
    <rPh sb="7" eb="8">
      <t>スウ</t>
    </rPh>
    <phoneticPr fontId="3"/>
  </si>
  <si>
    <t>（各年1月1日現在）</t>
    <rPh sb="1" eb="3">
      <t>カクネン</t>
    </rPh>
    <rPh sb="4" eb="5">
      <t>ガツ</t>
    </rPh>
    <rPh sb="6" eb="9">
      <t>ニチゲンザイ</t>
    </rPh>
    <rPh sb="7" eb="9">
      <t>ゲンザイ</t>
    </rPh>
    <phoneticPr fontId="3"/>
  </si>
  <si>
    <t>家屋総数</t>
    <rPh sb="0" eb="2">
      <t>カオク</t>
    </rPh>
    <rPh sb="2" eb="4">
      <t>ソウスウ</t>
    </rPh>
    <phoneticPr fontId="3"/>
  </si>
  <si>
    <t>うち木造</t>
    <rPh sb="2" eb="4">
      <t>モクゾウ</t>
    </rPh>
    <phoneticPr fontId="3"/>
  </si>
  <si>
    <t>うち非木造</t>
    <rPh sb="2" eb="3">
      <t>ヒ</t>
    </rPh>
    <rPh sb="3" eb="5">
      <t>モクゾウ</t>
    </rPh>
    <phoneticPr fontId="3"/>
  </si>
  <si>
    <t>棟数</t>
    <rPh sb="0" eb="1">
      <t>トウ</t>
    </rPh>
    <rPh sb="1" eb="2">
      <t>スウ</t>
    </rPh>
    <phoneticPr fontId="3"/>
  </si>
  <si>
    <t>床面積</t>
    <rPh sb="0" eb="3">
      <t>ユカメンセキ</t>
    </rPh>
    <phoneticPr fontId="3"/>
  </si>
  <si>
    <t>床面積</t>
    <rPh sb="0" eb="1">
      <t>ユカ</t>
    </rPh>
    <rPh sb="1" eb="3">
      <t>メンセキ</t>
    </rPh>
    <phoneticPr fontId="3"/>
  </si>
  <si>
    <t>棟</t>
    <rPh sb="0" eb="1">
      <t>トウ</t>
    </rPh>
    <phoneticPr fontId="3"/>
  </si>
  <si>
    <t>出典：神奈川県市町村税財政データ集</t>
    <rPh sb="0" eb="2">
      <t>シュッテン</t>
    </rPh>
    <rPh sb="3" eb="7">
      <t>カナガワケン</t>
    </rPh>
    <rPh sb="7" eb="10">
      <t>シチョウソン</t>
    </rPh>
    <rPh sb="10" eb="11">
      <t>ゼイ</t>
    </rPh>
    <rPh sb="11" eb="13">
      <t>ザイセイ</t>
    </rPh>
    <rPh sb="16" eb="17">
      <t>シュウ</t>
    </rPh>
    <phoneticPr fontId="3"/>
  </si>
  <si>
    <t>(令和５年度分固定資産の価格等の概要調書）</t>
    <rPh sb="1" eb="3">
      <t>レイワ</t>
    </rPh>
    <rPh sb="4" eb="6">
      <t>ネンド</t>
    </rPh>
    <rPh sb="6" eb="7">
      <t>ブン</t>
    </rPh>
    <rPh sb="7" eb="9">
      <t>コテイ</t>
    </rPh>
    <rPh sb="9" eb="11">
      <t>シサン</t>
    </rPh>
    <rPh sb="12" eb="15">
      <t>カカクトウ</t>
    </rPh>
    <rPh sb="16" eb="20">
      <t>ガイヨウチョウショ</t>
    </rPh>
    <phoneticPr fontId="3"/>
  </si>
  <si>
    <t>社会福祉</t>
    <rPh sb="0" eb="2">
      <t>シャカイ</t>
    </rPh>
    <rPh sb="2" eb="4">
      <t>フクシ</t>
    </rPh>
    <phoneticPr fontId="3"/>
  </si>
  <si>
    <t>6-1  要支援・要介護者数</t>
    <rPh sb="5" eb="6">
      <t>ヨウ</t>
    </rPh>
    <rPh sb="6" eb="8">
      <t>シエン</t>
    </rPh>
    <rPh sb="9" eb="10">
      <t>ヨウ</t>
    </rPh>
    <rPh sb="10" eb="13">
      <t>カイゴシャ</t>
    </rPh>
    <rPh sb="13" eb="14">
      <t>カズ</t>
    </rPh>
    <phoneticPr fontId="3"/>
  </si>
  <si>
    <t>（令和５年度末現在）</t>
    <phoneticPr fontId="3"/>
  </si>
  <si>
    <t>区分</t>
    <rPh sb="0" eb="2">
      <t>クブン</t>
    </rPh>
    <phoneticPr fontId="3"/>
  </si>
  <si>
    <t>要支援・要介護者数（第1号被保険者のみ）</t>
    <rPh sb="0" eb="1">
      <t>ヨウ</t>
    </rPh>
    <rPh sb="1" eb="3">
      <t>シエン</t>
    </rPh>
    <rPh sb="4" eb="5">
      <t>ヨウ</t>
    </rPh>
    <rPh sb="5" eb="7">
      <t>カイゴ</t>
    </rPh>
    <rPh sb="7" eb="8">
      <t>シャ</t>
    </rPh>
    <rPh sb="8" eb="9">
      <t>スウ</t>
    </rPh>
    <rPh sb="10" eb="11">
      <t>ダイ</t>
    </rPh>
    <rPh sb="12" eb="13">
      <t>ゴウ</t>
    </rPh>
    <rPh sb="13" eb="17">
      <t>ヒホケンシャ</t>
    </rPh>
    <phoneticPr fontId="3"/>
  </si>
  <si>
    <t>第1号被保険者数</t>
    <rPh sb="0" eb="1">
      <t>ダイ</t>
    </rPh>
    <rPh sb="2" eb="3">
      <t>ゴウ</t>
    </rPh>
    <rPh sb="3" eb="7">
      <t>ヒホケンシャ</t>
    </rPh>
    <rPh sb="7" eb="8">
      <t>スウ</t>
    </rPh>
    <phoneticPr fontId="3"/>
  </si>
  <si>
    <t>要支援</t>
    <rPh sb="0" eb="1">
      <t>ヨウ</t>
    </rPh>
    <rPh sb="1" eb="3">
      <t>シエン</t>
    </rPh>
    <phoneticPr fontId="3"/>
  </si>
  <si>
    <t>要介護</t>
    <rPh sb="0" eb="1">
      <t>ヨウ</t>
    </rPh>
    <rPh sb="1" eb="3">
      <t>カイゴ</t>
    </rPh>
    <phoneticPr fontId="3"/>
  </si>
  <si>
    <t>出現率</t>
    <rPh sb="0" eb="2">
      <t>シュツゲン</t>
    </rPh>
    <rPh sb="2" eb="3">
      <t>リツ</t>
    </rPh>
    <phoneticPr fontId="3"/>
  </si>
  <si>
    <t>65歳以上
75歳未満</t>
    <rPh sb="2" eb="5">
      <t>サイイジョウ</t>
    </rPh>
    <rPh sb="8" eb="11">
      <t>サイミマン</t>
    </rPh>
    <phoneticPr fontId="3"/>
  </si>
  <si>
    <t>75歳以上
85歳未満</t>
    <rPh sb="2" eb="5">
      <t>サイイジョウ</t>
    </rPh>
    <rPh sb="8" eb="9">
      <t>サイ</t>
    </rPh>
    <rPh sb="9" eb="11">
      <t>ミマン</t>
    </rPh>
    <phoneticPr fontId="3"/>
  </si>
  <si>
    <t>85歳以上</t>
    <rPh sb="2" eb="5">
      <t>サイイジョウ</t>
    </rPh>
    <phoneticPr fontId="3"/>
  </si>
  <si>
    <t>85歳以上</t>
    <rPh sb="2" eb="3">
      <t>サイ</t>
    </rPh>
    <rPh sb="3" eb="5">
      <t>イジョウ</t>
    </rPh>
    <phoneticPr fontId="3"/>
  </si>
  <si>
    <t>75歳以上
85歳未満</t>
    <rPh sb="2" eb="5">
      <t>サイイジョウ</t>
    </rPh>
    <rPh sb="8" eb="11">
      <t>サイミマン</t>
    </rPh>
    <phoneticPr fontId="3"/>
  </si>
  <si>
    <t>人数</t>
    <rPh sb="0" eb="2">
      <t>ニンズウ</t>
    </rPh>
    <phoneticPr fontId="3"/>
  </si>
  <si>
    <t>（開成町の推移）</t>
    <rPh sb="1" eb="4">
      <t>カイセイマチ</t>
    </rPh>
    <rPh sb="5" eb="7">
      <t>スイイ</t>
    </rPh>
    <phoneticPr fontId="3"/>
  </si>
  <si>
    <t>平成29年度</t>
    <rPh sb="0" eb="2">
      <t>ヘイセイ</t>
    </rPh>
    <rPh sb="4" eb="6">
      <t>ネンド</t>
    </rPh>
    <phoneticPr fontId="3"/>
  </si>
  <si>
    <t>平成30年度</t>
    <rPh sb="0" eb="2">
      <t>ヘイセイ</t>
    </rPh>
    <rPh sb="4" eb="6">
      <t>ネンド</t>
    </rPh>
    <phoneticPr fontId="3"/>
  </si>
  <si>
    <t>平成31(令和元)年度</t>
    <rPh sb="0" eb="2">
      <t>ヘイセイ</t>
    </rPh>
    <rPh sb="5" eb="7">
      <t>レイワ</t>
    </rPh>
    <rPh sb="7" eb="8">
      <t>モト</t>
    </rPh>
    <rPh sb="9" eb="11">
      <t>ネンド</t>
    </rPh>
    <phoneticPr fontId="3"/>
  </si>
  <si>
    <t>令和２年度</t>
    <rPh sb="0" eb="1">
      <t>レイ</t>
    </rPh>
    <rPh sb="1" eb="2">
      <t>ワ</t>
    </rPh>
    <rPh sb="3" eb="5">
      <t>ネンド</t>
    </rPh>
    <phoneticPr fontId="3"/>
  </si>
  <si>
    <t>令和３年度</t>
    <rPh sb="0" eb="2">
      <t>レイワ</t>
    </rPh>
    <rPh sb="3" eb="5">
      <t>ネンド</t>
    </rPh>
    <rPh sb="4" eb="5">
      <t>ド</t>
    </rPh>
    <phoneticPr fontId="3"/>
  </si>
  <si>
    <t>令和４年度</t>
    <rPh sb="0" eb="2">
      <t>レイワ</t>
    </rPh>
    <rPh sb="3" eb="5">
      <t>ネンド</t>
    </rPh>
    <rPh sb="4" eb="5">
      <t>ド</t>
    </rPh>
    <phoneticPr fontId="3"/>
  </si>
  <si>
    <t>注１）　平成30年度データから「75歳以上」を「75歳以上85歳未満」「85歳以上」に細分化。</t>
    <rPh sb="4" eb="6">
      <t>ヘイセイ</t>
    </rPh>
    <rPh sb="8" eb="10">
      <t>ネンド</t>
    </rPh>
    <rPh sb="18" eb="19">
      <t>サイ</t>
    </rPh>
    <rPh sb="19" eb="21">
      <t>イジョウ</t>
    </rPh>
    <rPh sb="26" eb="27">
      <t>サイ</t>
    </rPh>
    <rPh sb="27" eb="29">
      <t>イジョウ</t>
    </rPh>
    <rPh sb="31" eb="34">
      <t>サイミマン</t>
    </rPh>
    <rPh sb="38" eb="39">
      <t>サイ</t>
    </rPh>
    <rPh sb="39" eb="41">
      <t>イジョウ</t>
    </rPh>
    <rPh sb="43" eb="46">
      <t>サイブンカ</t>
    </rPh>
    <phoneticPr fontId="3"/>
  </si>
  <si>
    <t>出典：神奈川県介護保険事業状況報告</t>
    <rPh sb="0" eb="2">
      <t>シュッテン</t>
    </rPh>
    <rPh sb="3" eb="7">
      <t>カナガワケン</t>
    </rPh>
    <rPh sb="7" eb="9">
      <t>カイゴ</t>
    </rPh>
    <rPh sb="9" eb="11">
      <t>ホケン</t>
    </rPh>
    <rPh sb="11" eb="13">
      <t>ジギョウ</t>
    </rPh>
    <rPh sb="13" eb="15">
      <t>ジョウキョウ</t>
    </rPh>
    <rPh sb="15" eb="17">
      <t>ホウコク</t>
    </rPh>
    <phoneticPr fontId="3"/>
  </si>
  <si>
    <t>注２）　平成27年度から平成29年度の第１号被保険者数における「75歳以上85歳未満」の数値は75歳以上の数値に含む。</t>
    <rPh sb="4" eb="6">
      <t>ヘイセイ</t>
    </rPh>
    <rPh sb="8" eb="10">
      <t>ネンド</t>
    </rPh>
    <rPh sb="12" eb="14">
      <t>ヘイセイ</t>
    </rPh>
    <rPh sb="16" eb="18">
      <t>ネンド</t>
    </rPh>
    <rPh sb="19" eb="20">
      <t>ダイ</t>
    </rPh>
    <rPh sb="21" eb="22">
      <t>ゴウ</t>
    </rPh>
    <rPh sb="22" eb="26">
      <t>ヒホケンシャ</t>
    </rPh>
    <rPh sb="26" eb="27">
      <t>スウ</t>
    </rPh>
    <rPh sb="34" eb="35">
      <t>サイ</t>
    </rPh>
    <rPh sb="35" eb="37">
      <t>イジョウ</t>
    </rPh>
    <rPh sb="39" eb="40">
      <t>サイ</t>
    </rPh>
    <rPh sb="40" eb="42">
      <t>ミマン</t>
    </rPh>
    <rPh sb="44" eb="46">
      <t>スウチ</t>
    </rPh>
    <rPh sb="49" eb="50">
      <t>サイ</t>
    </rPh>
    <rPh sb="50" eb="52">
      <t>イジョウ</t>
    </rPh>
    <rPh sb="53" eb="55">
      <t>スウチ</t>
    </rPh>
    <rPh sb="56" eb="57">
      <t>フク</t>
    </rPh>
    <phoneticPr fontId="3"/>
  </si>
  <si>
    <t>6-3  身体障害者手帳・療育手帳・精神障害者保健福祉手帳交付状況</t>
    <rPh sb="5" eb="7">
      <t>シンタイ</t>
    </rPh>
    <rPh sb="7" eb="10">
      <t>ショウガイシャ</t>
    </rPh>
    <rPh sb="10" eb="12">
      <t>テチョウ</t>
    </rPh>
    <rPh sb="13" eb="15">
      <t>リョウイク</t>
    </rPh>
    <rPh sb="15" eb="17">
      <t>テチョウ</t>
    </rPh>
    <rPh sb="18" eb="20">
      <t>セイシン</t>
    </rPh>
    <rPh sb="20" eb="23">
      <t>ショウガイシャ</t>
    </rPh>
    <rPh sb="23" eb="25">
      <t>ホケン</t>
    </rPh>
    <rPh sb="25" eb="27">
      <t>フクシ</t>
    </rPh>
    <rPh sb="27" eb="29">
      <t>テチョウ</t>
    </rPh>
    <rPh sb="29" eb="31">
      <t>コウフ</t>
    </rPh>
    <rPh sb="31" eb="33">
      <t>ジョウキョウ</t>
    </rPh>
    <phoneticPr fontId="3"/>
  </si>
  <si>
    <t>（各年度末現在）</t>
    <rPh sb="1" eb="5">
      <t>カクネンドマツ</t>
    </rPh>
    <rPh sb="5" eb="7">
      <t>ゲンザイ</t>
    </rPh>
    <phoneticPr fontId="3"/>
  </si>
  <si>
    <t>年度別</t>
    <rPh sb="0" eb="2">
      <t>ネンド</t>
    </rPh>
    <rPh sb="2" eb="3">
      <t>ベツ</t>
    </rPh>
    <phoneticPr fontId="3"/>
  </si>
  <si>
    <t>身体障害者手帳</t>
    <rPh sb="0" eb="2">
      <t>シンタイ</t>
    </rPh>
    <rPh sb="2" eb="5">
      <t>ショウガイシャ</t>
    </rPh>
    <rPh sb="5" eb="7">
      <t>テチョウ</t>
    </rPh>
    <phoneticPr fontId="3"/>
  </si>
  <si>
    <t>療育手帳</t>
    <rPh sb="0" eb="2">
      <t>リョウイク</t>
    </rPh>
    <rPh sb="2" eb="4">
      <t>テチョウ</t>
    </rPh>
    <phoneticPr fontId="3"/>
  </si>
  <si>
    <t>精神障害者保健福祉手帳</t>
    <rPh sb="0" eb="2">
      <t>セイシン</t>
    </rPh>
    <rPh sb="2" eb="5">
      <t>ショウガイシャ</t>
    </rPh>
    <rPh sb="5" eb="7">
      <t>ホケン</t>
    </rPh>
    <rPh sb="7" eb="9">
      <t>フクシ</t>
    </rPh>
    <rPh sb="9" eb="11">
      <t>テチョウ</t>
    </rPh>
    <phoneticPr fontId="3"/>
  </si>
  <si>
    <t>件</t>
    <rPh sb="0" eb="1">
      <t>ケン</t>
    </rPh>
    <phoneticPr fontId="3"/>
  </si>
  <si>
    <t>令和４年度</t>
    <rPh sb="0" eb="2">
      <t>レイワ</t>
    </rPh>
    <rPh sb="3" eb="5">
      <t>ネンド</t>
    </rPh>
    <phoneticPr fontId="3"/>
  </si>
  <si>
    <t>平成27年度</t>
    <rPh sb="0" eb="2">
      <t>ヘイセイ</t>
    </rPh>
    <rPh sb="4" eb="6">
      <t>ネンド</t>
    </rPh>
    <phoneticPr fontId="3"/>
  </si>
  <si>
    <t>平成28年度</t>
    <rPh sb="0" eb="2">
      <t>ヘイセイ</t>
    </rPh>
    <rPh sb="4" eb="6">
      <t>ネンド</t>
    </rPh>
    <phoneticPr fontId="3"/>
  </si>
  <si>
    <t>平成31(令和元)年度</t>
    <rPh sb="0" eb="2">
      <t>ヘイセイ</t>
    </rPh>
    <rPh sb="5" eb="7">
      <t>レイワ</t>
    </rPh>
    <rPh sb="7" eb="8">
      <t>ガン</t>
    </rPh>
    <rPh sb="9" eb="11">
      <t>ネンド</t>
    </rPh>
    <phoneticPr fontId="3"/>
  </si>
  <si>
    <t>令和２年度</t>
    <rPh sb="0" eb="2">
      <t>レイワ</t>
    </rPh>
    <rPh sb="3" eb="5">
      <t>ネンド</t>
    </rPh>
    <phoneticPr fontId="3"/>
  </si>
  <si>
    <t>令和３年度</t>
    <rPh sb="0" eb="2">
      <t>レイワ</t>
    </rPh>
    <rPh sb="3" eb="5">
      <t>ネンド</t>
    </rPh>
    <phoneticPr fontId="3"/>
  </si>
  <si>
    <t>出典:神奈川県福祉統計</t>
    <rPh sb="0" eb="2">
      <t>シュッテン</t>
    </rPh>
    <rPh sb="3" eb="6">
      <t>カナガワ</t>
    </rPh>
    <rPh sb="6" eb="7">
      <t>ケン</t>
    </rPh>
    <rPh sb="7" eb="9">
      <t>フクシ</t>
    </rPh>
    <rPh sb="9" eb="11">
      <t>トウケイ</t>
    </rPh>
    <phoneticPr fontId="3"/>
  </si>
  <si>
    <t>6-5 国民健康保険・後期高齢者医療制度加入状況</t>
    <rPh sb="4" eb="6">
      <t>コクミン</t>
    </rPh>
    <rPh sb="6" eb="8">
      <t>ケンコウ</t>
    </rPh>
    <rPh sb="8" eb="10">
      <t>ホケン</t>
    </rPh>
    <rPh sb="11" eb="13">
      <t>コウキ</t>
    </rPh>
    <rPh sb="13" eb="16">
      <t>コウレイシャ</t>
    </rPh>
    <rPh sb="16" eb="18">
      <t>イリョウ</t>
    </rPh>
    <rPh sb="18" eb="20">
      <t>セイド</t>
    </rPh>
    <rPh sb="20" eb="22">
      <t>カニュウ</t>
    </rPh>
    <rPh sb="22" eb="24">
      <t>ジョウキョウ</t>
    </rPh>
    <phoneticPr fontId="3"/>
  </si>
  <si>
    <t>国民健康保険</t>
    <rPh sb="0" eb="2">
      <t>コクミン</t>
    </rPh>
    <rPh sb="2" eb="4">
      <t>ケンコウ</t>
    </rPh>
    <rPh sb="4" eb="6">
      <t>ホケン</t>
    </rPh>
    <phoneticPr fontId="3"/>
  </si>
  <si>
    <t>後期高齢者医療制度</t>
    <rPh sb="0" eb="2">
      <t>コウキ</t>
    </rPh>
    <rPh sb="2" eb="5">
      <t>コウレイシャ</t>
    </rPh>
    <rPh sb="5" eb="7">
      <t>イリョウ</t>
    </rPh>
    <rPh sb="7" eb="9">
      <t>セイド</t>
    </rPh>
    <phoneticPr fontId="3"/>
  </si>
  <si>
    <t>加入世帯数</t>
    <rPh sb="0" eb="2">
      <t>カニュウ</t>
    </rPh>
    <rPh sb="2" eb="4">
      <t>セタイ</t>
    </rPh>
    <rPh sb="4" eb="5">
      <t>スウ</t>
    </rPh>
    <phoneticPr fontId="3"/>
  </si>
  <si>
    <t>被保険者数</t>
    <rPh sb="0" eb="1">
      <t>ヒ</t>
    </rPh>
    <rPh sb="1" eb="4">
      <t>ホケンシャ</t>
    </rPh>
    <rPh sb="4" eb="5">
      <t>スウ</t>
    </rPh>
    <phoneticPr fontId="3"/>
  </si>
  <si>
    <t>被保険者数</t>
    <phoneticPr fontId="3"/>
  </si>
  <si>
    <t>平成24年度</t>
    <rPh sb="0" eb="2">
      <t>ヘイセイ</t>
    </rPh>
    <rPh sb="4" eb="6">
      <t>ネンド</t>
    </rPh>
    <phoneticPr fontId="3"/>
  </si>
  <si>
    <t>出典：神奈川県国民健康保険事業状況</t>
    <rPh sb="0" eb="2">
      <t>シュッテン</t>
    </rPh>
    <rPh sb="3" eb="7">
      <t>カナガワケン</t>
    </rPh>
    <rPh sb="7" eb="9">
      <t>コクミン</t>
    </rPh>
    <rPh sb="9" eb="11">
      <t>ケンコウ</t>
    </rPh>
    <rPh sb="11" eb="13">
      <t>ホケン</t>
    </rPh>
    <rPh sb="13" eb="15">
      <t>ジギョウ</t>
    </rPh>
    <rPh sb="15" eb="17">
      <t>ジョウキョウ</t>
    </rPh>
    <phoneticPr fontId="3"/>
  </si>
  <si>
    <t>出典：神奈川県後期高齢者医療事業報告書</t>
    <phoneticPr fontId="3"/>
  </si>
  <si>
    <t>6-7 後期高齢者医療被保険者数・医療費</t>
    <rPh sb="4" eb="6">
      <t>コウキ</t>
    </rPh>
    <rPh sb="6" eb="9">
      <t>コウレイシャ</t>
    </rPh>
    <rPh sb="9" eb="11">
      <t>イリョウ</t>
    </rPh>
    <rPh sb="11" eb="15">
      <t>ヒホケンシャ</t>
    </rPh>
    <rPh sb="15" eb="16">
      <t>スウ</t>
    </rPh>
    <rPh sb="17" eb="19">
      <t>イリョウ</t>
    </rPh>
    <rPh sb="19" eb="20">
      <t>ヒ</t>
    </rPh>
    <phoneticPr fontId="3"/>
  </si>
  <si>
    <t>（各年度末現在）</t>
    <rPh sb="1" eb="2">
      <t>カク</t>
    </rPh>
    <phoneticPr fontId="3"/>
  </si>
  <si>
    <t>被保険者数（年度平均）</t>
    <rPh sb="0" eb="4">
      <t>ヒホケンシャ</t>
    </rPh>
    <rPh sb="4" eb="5">
      <t>スウ</t>
    </rPh>
    <rPh sb="6" eb="8">
      <t>ネンド</t>
    </rPh>
    <rPh sb="8" eb="10">
      <t>ヘイキン</t>
    </rPh>
    <phoneticPr fontId="3"/>
  </si>
  <si>
    <t>総医療費</t>
    <rPh sb="0" eb="1">
      <t>ソウ</t>
    </rPh>
    <rPh sb="1" eb="4">
      <t>イリョウヒ</t>
    </rPh>
    <phoneticPr fontId="3"/>
  </si>
  <si>
    <t>一人当たり医療費</t>
    <rPh sb="0" eb="2">
      <t>ヒトリ</t>
    </rPh>
    <rPh sb="2" eb="3">
      <t>ア</t>
    </rPh>
    <rPh sb="5" eb="8">
      <t>イリョウヒ</t>
    </rPh>
    <phoneticPr fontId="3"/>
  </si>
  <si>
    <t>(令和４年度)</t>
    <rPh sb="1" eb="3">
      <t>レイワ</t>
    </rPh>
    <rPh sb="4" eb="6">
      <t>ネンド</t>
    </rPh>
    <phoneticPr fontId="3"/>
  </si>
  <si>
    <t>（参考）864,356</t>
    <rPh sb="1" eb="3">
      <t>サンコウ</t>
    </rPh>
    <phoneticPr fontId="3"/>
  </si>
  <si>
    <t>小田原市</t>
    <rPh sb="0" eb="3">
      <t>オダワラ</t>
    </rPh>
    <rPh sb="3" eb="4">
      <t>シ</t>
    </rPh>
    <phoneticPr fontId="3"/>
  </si>
  <si>
    <t>南足柄市</t>
    <rPh sb="0" eb="3">
      <t>ミナミアシガラ</t>
    </rPh>
    <rPh sb="3" eb="4">
      <t>シ</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</si>
  <si>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</si>
  <si>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</si>
  <si>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</si>
  <si>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</si>
  <si>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出典：神奈川県後期高齢者医療事業報告書</t>
    <rPh sb="0" eb="2">
      <t>シュッテン</t>
    </rPh>
    <rPh sb="3" eb="7">
      <t>カナガワケン</t>
    </rPh>
    <rPh sb="7" eb="9">
      <t>コウキ</t>
    </rPh>
    <rPh sb="9" eb="12">
      <t>コウレイシャ</t>
    </rPh>
    <rPh sb="12" eb="14">
      <t>イリョウ</t>
    </rPh>
    <rPh sb="14" eb="16">
      <t>ジギョウ</t>
    </rPh>
    <rPh sb="16" eb="19">
      <t>ホウコクショ</t>
    </rPh>
    <phoneticPr fontId="3"/>
  </si>
  <si>
    <t>注１）被保険者数は各年度平均、総医療費は各年度末現在。</t>
    <rPh sb="0" eb="1">
      <t>チュウ</t>
    </rPh>
    <rPh sb="3" eb="7">
      <t>ヒホケンシャ</t>
    </rPh>
    <rPh sb="7" eb="8">
      <t>スウ</t>
    </rPh>
    <rPh sb="9" eb="12">
      <t>カクネンド</t>
    </rPh>
    <rPh sb="12" eb="14">
      <t>ヘイキン</t>
    </rPh>
    <rPh sb="15" eb="16">
      <t>ソウ</t>
    </rPh>
    <rPh sb="16" eb="19">
      <t>イリョウヒ</t>
    </rPh>
    <rPh sb="20" eb="24">
      <t>カクネンドマツ</t>
    </rPh>
    <rPh sb="24" eb="26">
      <t>ゲンザイ</t>
    </rPh>
    <phoneticPr fontId="3"/>
  </si>
  <si>
    <t>注２）県及び各市町村の一人当たり医療費は、出典資料による。</t>
    <rPh sb="0" eb="1">
      <t>チュウ</t>
    </rPh>
    <rPh sb="3" eb="4">
      <t>ケン</t>
    </rPh>
    <rPh sb="4" eb="5">
      <t>オヨ</t>
    </rPh>
    <rPh sb="6" eb="10">
      <t>カクシチョウソン</t>
    </rPh>
    <rPh sb="11" eb="13">
      <t>ヒトリ</t>
    </rPh>
    <rPh sb="13" eb="14">
      <t>ア</t>
    </rPh>
    <rPh sb="16" eb="19">
      <t>イリョウヒ</t>
    </rPh>
    <rPh sb="21" eb="23">
      <t>シュッテン</t>
    </rPh>
    <rPh sb="23" eb="25">
      <t>シリョウ</t>
    </rPh>
    <phoneticPr fontId="3"/>
  </si>
  <si>
    <t>県西圏域の一人当たり医療費は、総医療費計を年度平均被保険者数計で除した参考値である。</t>
    <rPh sb="0" eb="2">
      <t>ケンセイ</t>
    </rPh>
    <rPh sb="2" eb="4">
      <t>ケンイキ</t>
    </rPh>
    <rPh sb="5" eb="7">
      <t>ヒトリ</t>
    </rPh>
    <rPh sb="7" eb="8">
      <t>ア</t>
    </rPh>
    <rPh sb="10" eb="13">
      <t>イリョウヒ</t>
    </rPh>
    <rPh sb="15" eb="16">
      <t>ソウ</t>
    </rPh>
    <rPh sb="16" eb="19">
      <t>イリョウヒ</t>
    </rPh>
    <rPh sb="19" eb="20">
      <t>ケイ</t>
    </rPh>
    <rPh sb="21" eb="23">
      <t>ネンド</t>
    </rPh>
    <rPh sb="23" eb="25">
      <t>ヘイキン</t>
    </rPh>
    <rPh sb="25" eb="29">
      <t>ヒホケンシャ</t>
    </rPh>
    <rPh sb="29" eb="30">
      <t>スウ</t>
    </rPh>
    <rPh sb="30" eb="31">
      <t>ケイ</t>
    </rPh>
    <rPh sb="32" eb="33">
      <t>ジョ</t>
    </rPh>
    <rPh sb="35" eb="37">
      <t>サンコウ</t>
    </rPh>
    <rPh sb="37" eb="38">
      <t>アタイ</t>
    </rPh>
    <phoneticPr fontId="3"/>
  </si>
  <si>
    <t>上下水道</t>
    <rPh sb="0" eb="2">
      <t>ジョウゲ</t>
    </rPh>
    <rPh sb="2" eb="4">
      <t>スイドウ</t>
    </rPh>
    <phoneticPr fontId="3"/>
  </si>
  <si>
    <t>7-1 上水道給水人口・給水量</t>
    <rPh sb="4" eb="7">
      <t>ジョウスイドウ</t>
    </rPh>
    <rPh sb="7" eb="9">
      <t>キュウスイ</t>
    </rPh>
    <rPh sb="9" eb="11">
      <t>ジンコウ</t>
    </rPh>
    <rPh sb="12" eb="14">
      <t>キュウスイ</t>
    </rPh>
    <rPh sb="14" eb="15">
      <t>リョウ</t>
    </rPh>
    <phoneticPr fontId="3"/>
  </si>
  <si>
    <t>行政区域内人口</t>
    <rPh sb="0" eb="2">
      <t>ギョウセイ</t>
    </rPh>
    <rPh sb="2" eb="5">
      <t>クイキナイ</t>
    </rPh>
    <rPh sb="5" eb="7">
      <t>ジンコウ</t>
    </rPh>
    <phoneticPr fontId="3"/>
  </si>
  <si>
    <t>給水人口</t>
    <rPh sb="0" eb="2">
      <t>キュウスイ</t>
    </rPh>
    <rPh sb="2" eb="4">
      <t>ジンコウ</t>
    </rPh>
    <phoneticPr fontId="3"/>
  </si>
  <si>
    <t>給水量
（上水道）</t>
    <rPh sb="0" eb="2">
      <t>キュウスイ</t>
    </rPh>
    <rPh sb="2" eb="3">
      <t>リョウ</t>
    </rPh>
    <rPh sb="5" eb="8">
      <t>ジョウスイドウ</t>
    </rPh>
    <phoneticPr fontId="3"/>
  </si>
  <si>
    <t>普及率
（人口比）</t>
    <rPh sb="0" eb="2">
      <t>フキュウ</t>
    </rPh>
    <rPh sb="2" eb="3">
      <t>リツ</t>
    </rPh>
    <rPh sb="5" eb="8">
      <t>ジンコウヒ</t>
    </rPh>
    <phoneticPr fontId="3"/>
  </si>
  <si>
    <t>千㎥</t>
    <rPh sb="0" eb="1">
      <t>セン</t>
    </rPh>
    <phoneticPr fontId="3"/>
  </si>
  <si>
    <t>令和４年度</t>
    <rPh sb="0" eb="1">
      <t>レイ</t>
    </rPh>
    <rPh sb="1" eb="2">
      <t>カズ</t>
    </rPh>
    <rPh sb="3" eb="5">
      <t>ネンド</t>
    </rPh>
    <rPh sb="4" eb="5">
      <t>ド</t>
    </rPh>
    <phoneticPr fontId="3"/>
  </si>
  <si>
    <t>平成31(令和元)年度</t>
    <rPh sb="0" eb="2">
      <t>ヘイセイ</t>
    </rPh>
    <rPh sb="5" eb="6">
      <t>レイ</t>
    </rPh>
    <rPh sb="6" eb="7">
      <t>カズ</t>
    </rPh>
    <rPh sb="7" eb="8">
      <t>ガン</t>
    </rPh>
    <rPh sb="9" eb="11">
      <t>ネンド</t>
    </rPh>
    <rPh sb="10" eb="11">
      <t>ド</t>
    </rPh>
    <phoneticPr fontId="3"/>
  </si>
  <si>
    <t>令和２年度</t>
    <rPh sb="0" eb="1">
      <t>レイ</t>
    </rPh>
    <rPh sb="1" eb="2">
      <t>カズ</t>
    </rPh>
    <rPh sb="3" eb="5">
      <t>ネンド</t>
    </rPh>
    <rPh sb="4" eb="5">
      <t>ド</t>
    </rPh>
    <phoneticPr fontId="3"/>
  </si>
  <si>
    <t>令和３年度</t>
    <rPh sb="0" eb="1">
      <t>レイ</t>
    </rPh>
    <rPh sb="1" eb="2">
      <t>カズ</t>
    </rPh>
    <rPh sb="3" eb="5">
      <t>ネンド</t>
    </rPh>
    <rPh sb="4" eb="5">
      <t>ド</t>
    </rPh>
    <phoneticPr fontId="3"/>
  </si>
  <si>
    <t>出典：県勢要覧（県企業庁経営課調）</t>
    <rPh sb="0" eb="2">
      <t>シュッテン</t>
    </rPh>
    <rPh sb="3" eb="5">
      <t>ケンセイ</t>
    </rPh>
    <rPh sb="5" eb="7">
      <t>ヨウラン</t>
    </rPh>
    <rPh sb="8" eb="9">
      <t>ケン</t>
    </rPh>
    <rPh sb="9" eb="12">
      <t>キギョウチョウ</t>
    </rPh>
    <rPh sb="12" eb="14">
      <t>ケイエイ</t>
    </rPh>
    <rPh sb="14" eb="15">
      <t>カ</t>
    </rPh>
    <rPh sb="15" eb="16">
      <t>シラ</t>
    </rPh>
    <phoneticPr fontId="3"/>
  </si>
  <si>
    <t>7-2 下水道処理区域人口・面積</t>
    <rPh sb="4" eb="7">
      <t>ゲスイドウ</t>
    </rPh>
    <rPh sb="7" eb="9">
      <t>ショリ</t>
    </rPh>
    <rPh sb="9" eb="11">
      <t>クイキ</t>
    </rPh>
    <rPh sb="11" eb="13">
      <t>ジンコウ</t>
    </rPh>
    <rPh sb="14" eb="16">
      <t>メンセキ</t>
    </rPh>
    <phoneticPr fontId="3"/>
  </si>
  <si>
    <t>行政人口</t>
    <rPh sb="0" eb="2">
      <t>ギョウセイ</t>
    </rPh>
    <rPh sb="2" eb="4">
      <t>ジンコウ</t>
    </rPh>
    <phoneticPr fontId="3"/>
  </si>
  <si>
    <t>処理区域</t>
    <rPh sb="0" eb="2">
      <t>ショリ</t>
    </rPh>
    <rPh sb="2" eb="4">
      <t>クイキ</t>
    </rPh>
    <phoneticPr fontId="3"/>
  </si>
  <si>
    <t>下水道処理人口普及率</t>
    <rPh sb="0" eb="3">
      <t>ゲスイドウ</t>
    </rPh>
    <rPh sb="3" eb="5">
      <t>ショリ</t>
    </rPh>
    <rPh sb="5" eb="7">
      <t>ジンコウ</t>
    </rPh>
    <rPh sb="7" eb="9">
      <t>フキュウ</t>
    </rPh>
    <rPh sb="9" eb="10">
      <t>リツ</t>
    </rPh>
    <phoneticPr fontId="3"/>
  </si>
  <si>
    <t>千人</t>
    <rPh sb="0" eb="2">
      <t>センニン</t>
    </rPh>
    <phoneticPr fontId="3"/>
  </si>
  <si>
    <t>ha</t>
    <phoneticPr fontId="3"/>
  </si>
  <si>
    <t>県計（令和４年度）</t>
    <rPh sb="0" eb="1">
      <t>ケン</t>
    </rPh>
    <rPh sb="1" eb="2">
      <t>ケイ</t>
    </rPh>
    <rPh sb="3" eb="4">
      <t>レイ</t>
    </rPh>
    <rPh sb="4" eb="5">
      <t>カズ</t>
    </rPh>
    <rPh sb="6" eb="8">
      <t>ネンド</t>
    </rPh>
    <rPh sb="7" eb="8">
      <t>ドヘイネンド</t>
    </rPh>
    <phoneticPr fontId="3"/>
  </si>
  <si>
    <t>平成30年度</t>
    <rPh sb="5" eb="6">
      <t>ド</t>
    </rPh>
    <phoneticPr fontId="3"/>
  </si>
  <si>
    <t>平成31(令和元)年度</t>
    <rPh sb="0" eb="2">
      <t>ヘイセイ</t>
    </rPh>
    <rPh sb="5" eb="7">
      <t>レイワ</t>
    </rPh>
    <rPh sb="7" eb="8">
      <t>ガン</t>
    </rPh>
    <rPh sb="9" eb="11">
      <t>ネンド</t>
    </rPh>
    <rPh sb="10" eb="11">
      <t>ド</t>
    </rPh>
    <phoneticPr fontId="3"/>
  </si>
  <si>
    <t>令和２年度</t>
    <rPh sb="0" eb="2">
      <t>レイワ</t>
    </rPh>
    <rPh sb="3" eb="5">
      <t>ネンド</t>
    </rPh>
    <rPh sb="4" eb="5">
      <t>ド</t>
    </rPh>
    <phoneticPr fontId="3"/>
  </si>
  <si>
    <t>出典：県勢要覧（県下水道課調）</t>
    <rPh sb="0" eb="2">
      <t>シュッテン</t>
    </rPh>
    <rPh sb="3" eb="5">
      <t>ケンセイ</t>
    </rPh>
    <rPh sb="5" eb="7">
      <t>ヨウラン</t>
    </rPh>
    <rPh sb="8" eb="9">
      <t>ケン</t>
    </rPh>
    <rPh sb="9" eb="12">
      <t>ゲスイドウ</t>
    </rPh>
    <rPh sb="12" eb="13">
      <t>カ</t>
    </rPh>
    <rPh sb="13" eb="14">
      <t>シラ</t>
    </rPh>
    <phoneticPr fontId="3"/>
  </si>
  <si>
    <t>注１）　行政人口は、各年度末現在の住民基本台帳人口。</t>
    <rPh sb="0" eb="1">
      <t>チュウ</t>
    </rPh>
    <rPh sb="4" eb="6">
      <t>ギョウセイ</t>
    </rPh>
    <rPh sb="6" eb="8">
      <t>ジンコウ</t>
    </rPh>
    <rPh sb="10" eb="14">
      <t>カクネンドマツ</t>
    </rPh>
    <rPh sb="14" eb="16">
      <t>ゲンザイ</t>
    </rPh>
    <rPh sb="17" eb="19">
      <t>ジュウミン</t>
    </rPh>
    <rPh sb="19" eb="21">
      <t>キホン</t>
    </rPh>
    <rPh sb="21" eb="23">
      <t>ダイチョウ</t>
    </rPh>
    <rPh sb="23" eb="25">
      <t>ジンコウ</t>
    </rPh>
    <phoneticPr fontId="3"/>
  </si>
  <si>
    <t>注２）　人口普及率は、処理区域人口を行政人口で除した値である。</t>
    <rPh sb="0" eb="1">
      <t>チュウ</t>
    </rPh>
    <rPh sb="4" eb="6">
      <t>ジンコウ</t>
    </rPh>
    <rPh sb="6" eb="8">
      <t>フキュウ</t>
    </rPh>
    <rPh sb="8" eb="9">
      <t>リツ</t>
    </rPh>
    <rPh sb="11" eb="13">
      <t>ショリ</t>
    </rPh>
    <rPh sb="13" eb="15">
      <t>クイキ</t>
    </rPh>
    <rPh sb="15" eb="17">
      <t>ジンコウ</t>
    </rPh>
    <rPh sb="18" eb="20">
      <t>ギョウセイ</t>
    </rPh>
    <rPh sb="20" eb="22">
      <t>ジンコウ</t>
    </rPh>
    <rPh sb="23" eb="24">
      <t>ジョ</t>
    </rPh>
    <rPh sb="26" eb="27">
      <t>アタイ</t>
    </rPh>
    <phoneticPr fontId="3"/>
  </si>
  <si>
    <t>運輸・鉄道</t>
    <rPh sb="0" eb="2">
      <t>ウンユ</t>
    </rPh>
    <rPh sb="3" eb="5">
      <t>テツドウ</t>
    </rPh>
    <phoneticPr fontId="3"/>
  </si>
  <si>
    <t>8-1 開成駅乗車人数</t>
    <rPh sb="4" eb="6">
      <t>カイセイ</t>
    </rPh>
    <rPh sb="6" eb="7">
      <t>エキ</t>
    </rPh>
    <rPh sb="7" eb="9">
      <t>ジョウシャ</t>
    </rPh>
    <rPh sb="9" eb="11">
      <t>ニンズウ</t>
    </rPh>
    <phoneticPr fontId="3"/>
  </si>
  <si>
    <t>合計（年間）</t>
    <rPh sb="0" eb="2">
      <t>ゴウケイ</t>
    </rPh>
    <rPh sb="3" eb="5">
      <t>ネンカン</t>
    </rPh>
    <phoneticPr fontId="3"/>
  </si>
  <si>
    <t>定期外乗車人員</t>
    <rPh sb="0" eb="2">
      <t>テイキ</t>
    </rPh>
    <rPh sb="2" eb="3">
      <t>ガイ</t>
    </rPh>
    <rPh sb="3" eb="5">
      <t>ジョウシャ</t>
    </rPh>
    <rPh sb="5" eb="7">
      <t>ジンイン</t>
    </rPh>
    <phoneticPr fontId="3"/>
  </si>
  <si>
    <t>定期券乗車人員</t>
    <rPh sb="0" eb="2">
      <t>テイキ</t>
    </rPh>
    <rPh sb="2" eb="3">
      <t>ケン</t>
    </rPh>
    <rPh sb="3" eb="5">
      <t>ジョウシャ</t>
    </rPh>
    <rPh sb="5" eb="7">
      <t>ジンイン</t>
    </rPh>
    <phoneticPr fontId="3"/>
  </si>
  <si>
    <t>一日あたり乗
車人員(参考)</t>
    <rPh sb="0" eb="2">
      <t>イチニチ</t>
    </rPh>
    <rPh sb="5" eb="6">
      <t>ノ</t>
    </rPh>
    <rPh sb="7" eb="8">
      <t>クルマ</t>
    </rPh>
    <rPh sb="8" eb="10">
      <t>ジンイン</t>
    </rPh>
    <rPh sb="11" eb="13">
      <t>サンコウ</t>
    </rPh>
    <phoneticPr fontId="3"/>
  </si>
  <si>
    <t>出典：県勢要覧（小田急電鉄㈱交通企画部調）</t>
    <rPh sb="0" eb="2">
      <t>シュッテン</t>
    </rPh>
    <rPh sb="3" eb="5">
      <t>ケンセイ</t>
    </rPh>
    <rPh sb="5" eb="7">
      <t>ヨウラン</t>
    </rPh>
    <rPh sb="8" eb="11">
      <t>オダキュウ</t>
    </rPh>
    <rPh sb="11" eb="13">
      <t>デンテツ</t>
    </rPh>
    <rPh sb="14" eb="16">
      <t>コウツウ</t>
    </rPh>
    <rPh sb="16" eb="18">
      <t>キカク</t>
    </rPh>
    <rPh sb="18" eb="19">
      <t>ブ</t>
    </rPh>
    <rPh sb="19" eb="20">
      <t>シラ</t>
    </rPh>
    <phoneticPr fontId="3"/>
  </si>
  <si>
    <t>注)　一日あたり乗車人員は、年間合計乗車人員を年間日数で除した参考値である</t>
    <rPh sb="0" eb="1">
      <t>チュウ</t>
    </rPh>
    <rPh sb="3" eb="5">
      <t>イチニチ</t>
    </rPh>
    <rPh sb="8" eb="10">
      <t>ジョウシャ</t>
    </rPh>
    <rPh sb="10" eb="12">
      <t>ジンイン</t>
    </rPh>
    <rPh sb="14" eb="16">
      <t>ネンカン</t>
    </rPh>
    <rPh sb="16" eb="18">
      <t>ゴウケイ</t>
    </rPh>
    <rPh sb="18" eb="20">
      <t>ジョウシャ</t>
    </rPh>
    <rPh sb="20" eb="22">
      <t>ジンイン</t>
    </rPh>
    <rPh sb="23" eb="25">
      <t>ネンカン</t>
    </rPh>
    <rPh sb="25" eb="27">
      <t>ニッスウ</t>
    </rPh>
    <rPh sb="28" eb="29">
      <t>ジョ</t>
    </rPh>
    <rPh sb="31" eb="33">
      <t>サンコウ</t>
    </rPh>
    <rPh sb="33" eb="34">
      <t>アタイ</t>
    </rPh>
    <phoneticPr fontId="3"/>
  </si>
  <si>
    <t>環境衛生・消防・救急</t>
    <phoneticPr fontId="3"/>
  </si>
  <si>
    <t>9-1  ごみ処理状況</t>
    <rPh sb="7" eb="9">
      <t>ショリ</t>
    </rPh>
    <rPh sb="9" eb="11">
      <t>ジョウキョウ</t>
    </rPh>
    <phoneticPr fontId="15"/>
  </si>
  <si>
    <t>年度別</t>
    <rPh sb="0" eb="2">
      <t>ネンド</t>
    </rPh>
    <rPh sb="2" eb="3">
      <t>ベツ</t>
    </rPh>
    <phoneticPr fontId="15"/>
  </si>
  <si>
    <t>処理人口</t>
    <rPh sb="0" eb="2">
      <t>ショリ</t>
    </rPh>
    <rPh sb="2" eb="4">
      <t>ジンコウ</t>
    </rPh>
    <phoneticPr fontId="15"/>
  </si>
  <si>
    <t>年間総処理量（町民分）</t>
    <rPh sb="0" eb="2">
      <t>ネンカン</t>
    </rPh>
    <rPh sb="2" eb="3">
      <t>ソウ</t>
    </rPh>
    <rPh sb="3" eb="5">
      <t>ショリ</t>
    </rPh>
    <rPh sb="5" eb="6">
      <t>リョウ</t>
    </rPh>
    <rPh sb="7" eb="9">
      <t>チョウミン</t>
    </rPh>
    <rPh sb="9" eb="10">
      <t>ブン</t>
    </rPh>
    <phoneticPr fontId="15"/>
  </si>
  <si>
    <t>年　間　処　理　量</t>
    <rPh sb="0" eb="1">
      <t>トシ</t>
    </rPh>
    <rPh sb="2" eb="3">
      <t>カン</t>
    </rPh>
    <rPh sb="4" eb="5">
      <t>トコロ</t>
    </rPh>
    <rPh sb="6" eb="7">
      <t>リ</t>
    </rPh>
    <rPh sb="8" eb="9">
      <t>リョウ</t>
    </rPh>
    <phoneticPr fontId="15"/>
  </si>
  <si>
    <t>事業系ごみ
(もえるごみ)</t>
    <rPh sb="0" eb="2">
      <t>ジギョウ</t>
    </rPh>
    <rPh sb="2" eb="3">
      <t>ケイ</t>
    </rPh>
    <phoneticPr fontId="15"/>
  </si>
  <si>
    <t>もえるごみ</t>
    <phoneticPr fontId="15"/>
  </si>
  <si>
    <t>もえないごみ</t>
    <phoneticPr fontId="15"/>
  </si>
  <si>
    <t>粗大ごみ</t>
    <rPh sb="0" eb="2">
      <t>ソダイ</t>
    </rPh>
    <phoneticPr fontId="15"/>
  </si>
  <si>
    <t>資源(うち剪定枝)</t>
    <rPh sb="0" eb="2">
      <t>シゲン</t>
    </rPh>
    <rPh sb="5" eb="7">
      <t>センテイ</t>
    </rPh>
    <rPh sb="7" eb="8">
      <t>エダ</t>
    </rPh>
    <phoneticPr fontId="15"/>
  </si>
  <si>
    <t>資源集団回収</t>
    <rPh sb="0" eb="2">
      <t>シゲン</t>
    </rPh>
    <rPh sb="2" eb="4">
      <t>シュウダン</t>
    </rPh>
    <rPh sb="4" eb="6">
      <t>カイシュウ</t>
    </rPh>
    <phoneticPr fontId="15"/>
  </si>
  <si>
    <t>人</t>
    <rPh sb="0" eb="1">
      <t>ニン</t>
    </rPh>
    <phoneticPr fontId="15"/>
  </si>
  <si>
    <t>t</t>
    <phoneticPr fontId="15"/>
  </si>
  <si>
    <t>1,295(338)</t>
    <phoneticPr fontId="3"/>
  </si>
  <si>
    <t>平成29年度</t>
    <rPh sb="0" eb="2">
      <t>ヘイセイ</t>
    </rPh>
    <rPh sb="4" eb="5">
      <t>ネン</t>
    </rPh>
    <rPh sb="5" eb="6">
      <t>ド</t>
    </rPh>
    <phoneticPr fontId="15"/>
  </si>
  <si>
    <t>1,314(215)</t>
    <phoneticPr fontId="3"/>
  </si>
  <si>
    <t>平成30年度</t>
    <rPh sb="0" eb="2">
      <t>ヘイセイ</t>
    </rPh>
    <rPh sb="4" eb="5">
      <t>ネン</t>
    </rPh>
    <rPh sb="5" eb="6">
      <t>ド</t>
    </rPh>
    <phoneticPr fontId="15"/>
  </si>
  <si>
    <t>1,282(236)</t>
    <phoneticPr fontId="3"/>
  </si>
  <si>
    <t>平成31(令和元)年度</t>
    <rPh sb="0" eb="2">
      <t>ヘイセイ</t>
    </rPh>
    <rPh sb="5" eb="7">
      <t>レイワ</t>
    </rPh>
    <rPh sb="7" eb="8">
      <t>ガン</t>
    </rPh>
    <rPh sb="9" eb="11">
      <t>ネンド</t>
    </rPh>
    <phoneticPr fontId="15"/>
  </si>
  <si>
    <t>1,287(253)</t>
  </si>
  <si>
    <t>令和２年度</t>
    <rPh sb="0" eb="1">
      <t>レイ</t>
    </rPh>
    <rPh sb="1" eb="2">
      <t>ワ</t>
    </rPh>
    <rPh sb="3" eb="5">
      <t>ネンド</t>
    </rPh>
    <phoneticPr fontId="15"/>
  </si>
  <si>
    <t>1,376(366)</t>
    <phoneticPr fontId="3"/>
  </si>
  <si>
    <t>令和３年度</t>
    <rPh sb="0" eb="2">
      <t>レイワ</t>
    </rPh>
    <rPh sb="3" eb="5">
      <t>ネンド</t>
    </rPh>
    <phoneticPr fontId="15"/>
  </si>
  <si>
    <t>1,347(358)</t>
    <phoneticPr fontId="15"/>
  </si>
  <si>
    <t>町環境課調</t>
    <rPh sb="0" eb="1">
      <t>マチ</t>
    </rPh>
    <rPh sb="1" eb="3">
      <t>カンキョウ</t>
    </rPh>
    <rPh sb="3" eb="4">
      <t>カ</t>
    </rPh>
    <rPh sb="4" eb="5">
      <t>シラ</t>
    </rPh>
    <phoneticPr fontId="15"/>
  </si>
  <si>
    <t>9-2  し尿処理状況</t>
    <rPh sb="6" eb="7">
      <t>ニョウ</t>
    </rPh>
    <rPh sb="7" eb="9">
      <t>ショリ</t>
    </rPh>
    <rPh sb="9" eb="11">
      <t>ジョウキョウ</t>
    </rPh>
    <phoneticPr fontId="15"/>
  </si>
  <si>
    <t>各年度10月1日現在</t>
    <rPh sb="0" eb="3">
      <t>カクネンド</t>
    </rPh>
    <rPh sb="5" eb="6">
      <t>ガツ</t>
    </rPh>
    <rPh sb="7" eb="8">
      <t>ニチ</t>
    </rPh>
    <rPh sb="8" eb="10">
      <t>ゲンザイ</t>
    </rPh>
    <phoneticPr fontId="3"/>
  </si>
  <si>
    <t>処　理　人　口</t>
    <rPh sb="0" eb="1">
      <t>トコロ</t>
    </rPh>
    <rPh sb="2" eb="3">
      <t>リ</t>
    </rPh>
    <rPh sb="4" eb="5">
      <t>ジン</t>
    </rPh>
    <rPh sb="6" eb="7">
      <t>クチ</t>
    </rPh>
    <phoneticPr fontId="15"/>
  </si>
  <si>
    <t>処　理　量</t>
    <rPh sb="0" eb="1">
      <t>トコロ</t>
    </rPh>
    <rPh sb="2" eb="3">
      <t>リ</t>
    </rPh>
    <rPh sb="4" eb="5">
      <t>リョウ</t>
    </rPh>
    <phoneticPr fontId="15"/>
  </si>
  <si>
    <t>総　 数</t>
    <rPh sb="0" eb="1">
      <t>フサ</t>
    </rPh>
    <rPh sb="3" eb="4">
      <t>カズ</t>
    </rPh>
    <phoneticPr fontId="15"/>
  </si>
  <si>
    <t>汲み取り</t>
    <rPh sb="0" eb="1">
      <t>ク</t>
    </rPh>
    <rPh sb="2" eb="3">
      <t>ト</t>
    </rPh>
    <phoneticPr fontId="15"/>
  </si>
  <si>
    <t>水　　洗</t>
    <rPh sb="0" eb="1">
      <t>ミズ</t>
    </rPh>
    <rPh sb="3" eb="4">
      <t>ススグ</t>
    </rPh>
    <phoneticPr fontId="15"/>
  </si>
  <si>
    <t>処理施設</t>
    <rPh sb="0" eb="2">
      <t>ショリ</t>
    </rPh>
    <rPh sb="2" eb="4">
      <t>シセツ</t>
    </rPh>
    <phoneticPr fontId="15"/>
  </si>
  <si>
    <t>浄化槽</t>
    <rPh sb="0" eb="3">
      <t>ジョウカソウ</t>
    </rPh>
    <phoneticPr fontId="15"/>
  </si>
  <si>
    <t>下水道</t>
    <rPh sb="0" eb="3">
      <t>ゲスイドウ</t>
    </rPh>
    <phoneticPr fontId="15"/>
  </si>
  <si>
    <t>浄化槽汚泥</t>
    <rPh sb="0" eb="3">
      <t>ジョウカソウ</t>
    </rPh>
    <rPh sb="3" eb="5">
      <t>オデイ</t>
    </rPh>
    <phoneticPr fontId="15"/>
  </si>
  <si>
    <t>kl</t>
    <phoneticPr fontId="15"/>
  </si>
  <si>
    <t>令和４年度</t>
    <rPh sb="0" eb="2">
      <t>レイワ</t>
    </rPh>
    <rPh sb="3" eb="5">
      <t>ネンド</t>
    </rPh>
    <phoneticPr fontId="15"/>
  </si>
  <si>
    <t>令和３年度</t>
    <rPh sb="0" eb="1">
      <t>レイ</t>
    </rPh>
    <rPh sb="1" eb="2">
      <t>ワ</t>
    </rPh>
    <rPh sb="3" eb="5">
      <t>ネンド</t>
    </rPh>
    <phoneticPr fontId="15"/>
  </si>
  <si>
    <t>出典:神奈川県一般廃棄物処理事業の概要</t>
    <rPh sb="0" eb="2">
      <t>シュッテン</t>
    </rPh>
    <rPh sb="3" eb="7">
      <t>カナガワケン</t>
    </rPh>
    <rPh sb="7" eb="9">
      <t>イッパン</t>
    </rPh>
    <rPh sb="9" eb="12">
      <t>ハイキブツ</t>
    </rPh>
    <rPh sb="12" eb="14">
      <t>ショリ</t>
    </rPh>
    <rPh sb="14" eb="16">
      <t>ジギョウ</t>
    </rPh>
    <rPh sb="17" eb="19">
      <t>ガイヨウ</t>
    </rPh>
    <phoneticPr fontId="3"/>
  </si>
  <si>
    <t>9-3  火災発生状況</t>
    <rPh sb="5" eb="7">
      <t>カサイ</t>
    </rPh>
    <rPh sb="7" eb="9">
      <t>ハッセイ</t>
    </rPh>
    <rPh sb="9" eb="11">
      <t>ジョウキョウ</t>
    </rPh>
    <phoneticPr fontId="15"/>
  </si>
  <si>
    <t>（各年中）</t>
    <rPh sb="1" eb="3">
      <t>カクネン</t>
    </rPh>
    <rPh sb="3" eb="4">
      <t>チュウ</t>
    </rPh>
    <phoneticPr fontId="3"/>
  </si>
  <si>
    <t>年別</t>
    <rPh sb="0" eb="2">
      <t>ネンベツベツ</t>
    </rPh>
    <phoneticPr fontId="15"/>
  </si>
  <si>
    <t>発生件数</t>
    <rPh sb="0" eb="2">
      <t>ハッセイ</t>
    </rPh>
    <rPh sb="2" eb="4">
      <t>ケンスウ</t>
    </rPh>
    <phoneticPr fontId="15"/>
  </si>
  <si>
    <t>焼損面積</t>
    <rPh sb="0" eb="2">
      <t>ショウソン</t>
    </rPh>
    <rPh sb="2" eb="4">
      <t>メンセキ</t>
    </rPh>
    <phoneticPr fontId="15"/>
  </si>
  <si>
    <t>死傷者</t>
    <rPh sb="0" eb="3">
      <t>シショウシャ</t>
    </rPh>
    <phoneticPr fontId="15"/>
  </si>
  <si>
    <t>り　災</t>
    <rPh sb="2" eb="3">
      <t>サイ</t>
    </rPh>
    <phoneticPr fontId="15"/>
  </si>
  <si>
    <t>総　数</t>
    <rPh sb="0" eb="1">
      <t>フサ</t>
    </rPh>
    <rPh sb="2" eb="3">
      <t>カズ</t>
    </rPh>
    <phoneticPr fontId="15"/>
  </si>
  <si>
    <t>建物</t>
    <rPh sb="0" eb="2">
      <t>タテモノ</t>
    </rPh>
    <phoneticPr fontId="15"/>
  </si>
  <si>
    <t>車両</t>
    <rPh sb="0" eb="2">
      <t>シャリョウ</t>
    </rPh>
    <phoneticPr fontId="15"/>
  </si>
  <si>
    <t>その他</t>
    <rPh sb="2" eb="3">
      <t>タ</t>
    </rPh>
    <phoneticPr fontId="15"/>
  </si>
  <si>
    <t>建物以外</t>
    <rPh sb="0" eb="2">
      <t>タテモノ</t>
    </rPh>
    <rPh sb="2" eb="4">
      <t>イガイ</t>
    </rPh>
    <phoneticPr fontId="15"/>
  </si>
  <si>
    <t>死者</t>
    <rPh sb="0" eb="2">
      <t>シシャ</t>
    </rPh>
    <phoneticPr fontId="15"/>
  </si>
  <si>
    <t>負傷者</t>
    <rPh sb="0" eb="3">
      <t>フショウシャ</t>
    </rPh>
    <phoneticPr fontId="15"/>
  </si>
  <si>
    <t>世帯</t>
    <rPh sb="0" eb="2">
      <t>セタイ</t>
    </rPh>
    <phoneticPr fontId="15"/>
  </si>
  <si>
    <t>人員</t>
    <rPh sb="0" eb="2">
      <t>ジンイン</t>
    </rPh>
    <phoneticPr fontId="15"/>
  </si>
  <si>
    <t>うち全損</t>
    <rPh sb="2" eb="4">
      <t>ゼンソン</t>
    </rPh>
    <phoneticPr fontId="15"/>
  </si>
  <si>
    <t>件</t>
    <rPh sb="0" eb="1">
      <t>ケン</t>
    </rPh>
    <phoneticPr fontId="15"/>
  </si>
  <si>
    <t>㎡</t>
    <phoneticPr fontId="15"/>
  </si>
  <si>
    <t>令和４年</t>
    <rPh sb="0" eb="2">
      <t>レイワ</t>
    </rPh>
    <rPh sb="3" eb="4">
      <t>ネン</t>
    </rPh>
    <phoneticPr fontId="15"/>
  </si>
  <si>
    <t>平成29年</t>
    <rPh sb="0" eb="2">
      <t>ヘイセイ</t>
    </rPh>
    <rPh sb="4" eb="5">
      <t>ネン</t>
    </rPh>
    <phoneticPr fontId="15"/>
  </si>
  <si>
    <t>平成30年</t>
    <rPh sb="0" eb="2">
      <t>ヘイセイ</t>
    </rPh>
    <rPh sb="4" eb="5">
      <t>ネン</t>
    </rPh>
    <phoneticPr fontId="15"/>
  </si>
  <si>
    <t>平成31(令和元)年</t>
    <rPh sb="0" eb="2">
      <t>ヘイセイ</t>
    </rPh>
    <rPh sb="5" eb="7">
      <t>レイワ</t>
    </rPh>
    <rPh sb="7" eb="8">
      <t>ガン</t>
    </rPh>
    <rPh sb="9" eb="10">
      <t>ネン</t>
    </rPh>
    <phoneticPr fontId="15"/>
  </si>
  <si>
    <t>令和２年</t>
    <rPh sb="0" eb="2">
      <t>レイワ</t>
    </rPh>
    <rPh sb="3" eb="4">
      <t>ネン</t>
    </rPh>
    <phoneticPr fontId="15"/>
  </si>
  <si>
    <t>令和３年</t>
    <rPh sb="0" eb="2">
      <t>レイワ</t>
    </rPh>
    <rPh sb="3" eb="4">
      <t>ネン</t>
    </rPh>
    <phoneticPr fontId="15"/>
  </si>
  <si>
    <t>注) 数値は暦年合計である。</t>
    <rPh sb="0" eb="1">
      <t>チュウ</t>
    </rPh>
    <rPh sb="3" eb="5">
      <t>スウチ</t>
    </rPh>
    <rPh sb="6" eb="8">
      <t>レキネン</t>
    </rPh>
    <rPh sb="8" eb="10">
      <t>ゴウケイ</t>
    </rPh>
    <phoneticPr fontId="3"/>
  </si>
  <si>
    <t>出典：県勢要覧（県消防保安課調）</t>
    <rPh sb="0" eb="2">
      <t>シュッテン</t>
    </rPh>
    <rPh sb="3" eb="7">
      <t>ケンセイヨウラン</t>
    </rPh>
    <rPh sb="8" eb="9">
      <t>ケン</t>
    </rPh>
    <rPh sb="9" eb="11">
      <t>ショウボウ</t>
    </rPh>
    <rPh sb="11" eb="13">
      <t>ホアン</t>
    </rPh>
    <rPh sb="13" eb="14">
      <t>カ</t>
    </rPh>
    <rPh sb="14" eb="15">
      <t>シラ</t>
    </rPh>
    <phoneticPr fontId="3"/>
  </si>
  <si>
    <t>9-4  救急出動件数</t>
    <rPh sb="5" eb="7">
      <t>キュウキュウ</t>
    </rPh>
    <rPh sb="7" eb="9">
      <t>シュツドウ</t>
    </rPh>
    <rPh sb="9" eb="11">
      <t>ケンスウ</t>
    </rPh>
    <phoneticPr fontId="15"/>
  </si>
  <si>
    <t>火災</t>
    <rPh sb="0" eb="2">
      <t>カサイ</t>
    </rPh>
    <phoneticPr fontId="15"/>
  </si>
  <si>
    <t>自然災害</t>
    <rPh sb="0" eb="2">
      <t>シゼン</t>
    </rPh>
    <rPh sb="2" eb="4">
      <t>サイガイ</t>
    </rPh>
    <phoneticPr fontId="15"/>
  </si>
  <si>
    <t>水難</t>
    <rPh sb="0" eb="2">
      <t>スイナン</t>
    </rPh>
    <phoneticPr fontId="15"/>
  </si>
  <si>
    <t>交通事故</t>
    <rPh sb="0" eb="2">
      <t>コウツウ</t>
    </rPh>
    <rPh sb="2" eb="4">
      <t>ジコ</t>
    </rPh>
    <phoneticPr fontId="15"/>
  </si>
  <si>
    <t>労働災害</t>
    <rPh sb="0" eb="2">
      <t>ロウドウ</t>
    </rPh>
    <rPh sb="2" eb="4">
      <t>サイガイ</t>
    </rPh>
    <phoneticPr fontId="15"/>
  </si>
  <si>
    <t>運動競技</t>
    <rPh sb="0" eb="2">
      <t>ウンドウ</t>
    </rPh>
    <rPh sb="2" eb="4">
      <t>キョウギ</t>
    </rPh>
    <phoneticPr fontId="15"/>
  </si>
  <si>
    <t>一般負傷</t>
    <rPh sb="0" eb="2">
      <t>イッパン</t>
    </rPh>
    <rPh sb="2" eb="4">
      <t>フショウ</t>
    </rPh>
    <phoneticPr fontId="15"/>
  </si>
  <si>
    <t>加害</t>
    <rPh sb="0" eb="2">
      <t>カガイ</t>
    </rPh>
    <phoneticPr fontId="15"/>
  </si>
  <si>
    <t>自損行為</t>
    <rPh sb="0" eb="2">
      <t>ジソン</t>
    </rPh>
    <rPh sb="2" eb="4">
      <t>コウイ</t>
    </rPh>
    <phoneticPr fontId="15"/>
  </si>
  <si>
    <t>急病</t>
    <rPh sb="0" eb="2">
      <t>キュウビョウ</t>
    </rPh>
    <phoneticPr fontId="15"/>
  </si>
  <si>
    <t>平成31(令和元)年</t>
    <rPh sb="0" eb="2">
      <t>ヘイセイ</t>
    </rPh>
    <rPh sb="5" eb="7">
      <t>レイワ</t>
    </rPh>
    <rPh sb="7" eb="8">
      <t>モト</t>
    </rPh>
    <rPh sb="9" eb="10">
      <t>ネン</t>
    </rPh>
    <phoneticPr fontId="15"/>
  </si>
  <si>
    <t>令和２年</t>
    <rPh sb="0" eb="1">
      <t>レイ</t>
    </rPh>
    <rPh sb="1" eb="2">
      <t>ワ</t>
    </rPh>
    <rPh sb="3" eb="4">
      <t>ネン</t>
    </rPh>
    <phoneticPr fontId="15"/>
  </si>
  <si>
    <t>出典：小田原市消防本部-消防年報</t>
    <rPh sb="0" eb="2">
      <t>シュッテン</t>
    </rPh>
    <rPh sb="3" eb="7">
      <t>オダワラシ</t>
    </rPh>
    <rPh sb="7" eb="9">
      <t>ショウボウ</t>
    </rPh>
    <rPh sb="9" eb="11">
      <t>ホンブ</t>
    </rPh>
    <rPh sb="12" eb="14">
      <t>ショウボウ</t>
    </rPh>
    <rPh sb="14" eb="16">
      <t>ネンポウ</t>
    </rPh>
    <phoneticPr fontId="3"/>
  </si>
  <si>
    <t xml:space="preserve"> 10　教育</t>
    <rPh sb="4" eb="6">
      <t>キョウイク</t>
    </rPh>
    <phoneticPr fontId="3"/>
  </si>
  <si>
    <t>　</t>
    <phoneticPr fontId="3"/>
  </si>
  <si>
    <t>10-1 学校等の概況</t>
    <rPh sb="5" eb="7">
      <t>ガッコウ</t>
    </rPh>
    <rPh sb="7" eb="8">
      <t>トウ</t>
    </rPh>
    <rPh sb="9" eb="11">
      <t>ガイキョウ</t>
    </rPh>
    <phoneticPr fontId="15"/>
  </si>
  <si>
    <t>　①幼稚園　－公立のみ－</t>
    <rPh sb="2" eb="5">
      <t>ヨウチエン</t>
    </rPh>
    <rPh sb="7" eb="9">
      <t>コウリツ</t>
    </rPh>
    <phoneticPr fontId="15"/>
  </si>
  <si>
    <t>（各年５月１日現在）</t>
    <phoneticPr fontId="15"/>
  </si>
  <si>
    <t>年　別</t>
    <phoneticPr fontId="15"/>
  </si>
  <si>
    <t>園　数</t>
    <rPh sb="0" eb="1">
      <t>エン</t>
    </rPh>
    <rPh sb="2" eb="3">
      <t>スウ</t>
    </rPh>
    <phoneticPr fontId="15"/>
  </si>
  <si>
    <t>学級数</t>
    <rPh sb="0" eb="2">
      <t>ガッキュウ</t>
    </rPh>
    <rPh sb="2" eb="3">
      <t>スウ</t>
    </rPh>
    <phoneticPr fontId="15"/>
  </si>
  <si>
    <t>教員数（本務者）</t>
    <rPh sb="0" eb="2">
      <t>キョウイン</t>
    </rPh>
    <rPh sb="2" eb="3">
      <t>スウ</t>
    </rPh>
    <rPh sb="4" eb="6">
      <t>ホンム</t>
    </rPh>
    <rPh sb="6" eb="7">
      <t>シャ</t>
    </rPh>
    <phoneticPr fontId="15"/>
  </si>
  <si>
    <t>園児数</t>
    <rPh sb="0" eb="1">
      <t>エン</t>
    </rPh>
    <rPh sb="1" eb="2">
      <t>ジ</t>
    </rPh>
    <rPh sb="2" eb="3">
      <t>カズ</t>
    </rPh>
    <phoneticPr fontId="15"/>
  </si>
  <si>
    <t>男</t>
    <rPh sb="0" eb="1">
      <t>オトコ</t>
    </rPh>
    <phoneticPr fontId="15"/>
  </si>
  <si>
    <t>女</t>
    <rPh sb="0" eb="1">
      <t>オンナ</t>
    </rPh>
    <phoneticPr fontId="15"/>
  </si>
  <si>
    <t>園</t>
    <rPh sb="0" eb="1">
      <t>エン</t>
    </rPh>
    <phoneticPr fontId="15"/>
  </si>
  <si>
    <t>級</t>
    <rPh sb="0" eb="1">
      <t>キュウ</t>
    </rPh>
    <phoneticPr fontId="15"/>
  </si>
  <si>
    <t>人</t>
    <rPh sb="0" eb="1">
      <t>ヒト</t>
    </rPh>
    <phoneticPr fontId="15"/>
  </si>
  <si>
    <t>令和５年</t>
    <rPh sb="0" eb="1">
      <t>レイ</t>
    </rPh>
    <rPh sb="1" eb="2">
      <t>カズ</t>
    </rPh>
    <rPh sb="3" eb="4">
      <t>ネン</t>
    </rPh>
    <phoneticPr fontId="15"/>
  </si>
  <si>
    <t>平成26年</t>
    <rPh sb="0" eb="2">
      <t>ヘイセイ</t>
    </rPh>
    <rPh sb="4" eb="5">
      <t>ネン</t>
    </rPh>
    <phoneticPr fontId="15"/>
  </si>
  <si>
    <t>－</t>
  </si>
  <si>
    <t>平成25年</t>
    <rPh sb="0" eb="2">
      <t>ヘイセイ</t>
    </rPh>
    <rPh sb="4" eb="5">
      <t>ネン</t>
    </rPh>
    <phoneticPr fontId="15"/>
  </si>
  <si>
    <t>令和元年</t>
    <rPh sb="0" eb="1">
      <t>レイ</t>
    </rPh>
    <rPh sb="1" eb="2">
      <t>カズ</t>
    </rPh>
    <rPh sb="2" eb="4">
      <t>ガンネン</t>
    </rPh>
    <phoneticPr fontId="15"/>
  </si>
  <si>
    <t>令和２年</t>
    <rPh sb="0" eb="1">
      <t>レイ</t>
    </rPh>
    <rPh sb="1" eb="2">
      <t>カズ</t>
    </rPh>
    <rPh sb="3" eb="4">
      <t>ネン</t>
    </rPh>
    <phoneticPr fontId="15"/>
  </si>
  <si>
    <t>令和３年</t>
    <rPh sb="0" eb="1">
      <t>レイ</t>
    </rPh>
    <rPh sb="1" eb="2">
      <t>カズ</t>
    </rPh>
    <rPh sb="3" eb="4">
      <t>ネン</t>
    </rPh>
    <phoneticPr fontId="15"/>
  </si>
  <si>
    <t>令和４年</t>
    <rPh sb="0" eb="1">
      <t>レイ</t>
    </rPh>
    <rPh sb="1" eb="2">
      <t>カズ</t>
    </rPh>
    <rPh sb="3" eb="4">
      <t>ネン</t>
    </rPh>
    <phoneticPr fontId="15"/>
  </si>
  <si>
    <t>注1）　教員数（本務者）は常勤者（フルタイム労働者）を示す。</t>
    <rPh sb="6" eb="7">
      <t>スウ</t>
    </rPh>
    <rPh sb="27" eb="28">
      <t>シメ</t>
    </rPh>
    <phoneticPr fontId="3"/>
  </si>
  <si>
    <t>注2）　開成町の公立幼稚園は、開成幼稚園１園である。</t>
    <rPh sb="4" eb="7">
      <t>カイセイマチ</t>
    </rPh>
    <rPh sb="8" eb="10">
      <t>コウリツ</t>
    </rPh>
    <rPh sb="10" eb="13">
      <t>ヨウチエン</t>
    </rPh>
    <rPh sb="15" eb="17">
      <t>カイセイ</t>
    </rPh>
    <rPh sb="17" eb="20">
      <t>ヨウチエン</t>
    </rPh>
    <rPh sb="21" eb="22">
      <t>エン</t>
    </rPh>
    <phoneticPr fontId="3"/>
  </si>
  <si>
    <t>　②小学校　－公立のみ－</t>
    <rPh sb="2" eb="5">
      <t>ショウガッコウ</t>
    </rPh>
    <rPh sb="7" eb="9">
      <t>コウリツ</t>
    </rPh>
    <phoneticPr fontId="15"/>
  </si>
  <si>
    <t>学校数</t>
    <rPh sb="0" eb="2">
      <t>ガッコウ</t>
    </rPh>
    <rPh sb="2" eb="3">
      <t>スウ</t>
    </rPh>
    <phoneticPr fontId="15"/>
  </si>
  <si>
    <t>児童数</t>
    <rPh sb="0" eb="2">
      <t>ジドウ</t>
    </rPh>
    <rPh sb="2" eb="3">
      <t>スウ</t>
    </rPh>
    <phoneticPr fontId="15"/>
  </si>
  <si>
    <t>校</t>
    <rPh sb="0" eb="1">
      <t>コウ</t>
    </rPh>
    <phoneticPr fontId="15"/>
  </si>
  <si>
    <t>注2）　開成町の公立小学校は、開成小学校、開成南小学校の２校である。</t>
    <rPh sb="4" eb="7">
      <t>カイセイマチ</t>
    </rPh>
    <rPh sb="8" eb="10">
      <t>コウリツ</t>
    </rPh>
    <rPh sb="10" eb="13">
      <t>ショウガッコウ</t>
    </rPh>
    <rPh sb="15" eb="17">
      <t>カイセイ</t>
    </rPh>
    <rPh sb="17" eb="20">
      <t>ショウガッコウ</t>
    </rPh>
    <rPh sb="21" eb="23">
      <t>カイセイ</t>
    </rPh>
    <rPh sb="23" eb="24">
      <t>ミナミ</t>
    </rPh>
    <rPh sb="24" eb="27">
      <t>ショウガッコウ</t>
    </rPh>
    <rPh sb="29" eb="30">
      <t>コウ</t>
    </rPh>
    <phoneticPr fontId="3"/>
  </si>
  <si>
    <t>　③中学校　－公立のみ－</t>
    <rPh sb="2" eb="5">
      <t>チュウガッコウ</t>
    </rPh>
    <rPh sb="7" eb="9">
      <t>コウリツ</t>
    </rPh>
    <phoneticPr fontId="15"/>
  </si>
  <si>
    <t>生徒数</t>
    <rPh sb="0" eb="3">
      <t>セイトスウ</t>
    </rPh>
    <phoneticPr fontId="15"/>
  </si>
  <si>
    <t>注2）　開成町の公立中学校は、文命中学校1校である。</t>
    <rPh sb="4" eb="7">
      <t>カイセイマチ</t>
    </rPh>
    <rPh sb="8" eb="10">
      <t>コウリツ</t>
    </rPh>
    <rPh sb="10" eb="13">
      <t>チュウガッコウ</t>
    </rPh>
    <rPh sb="15" eb="16">
      <t>ブン</t>
    </rPh>
    <rPh sb="16" eb="17">
      <t>メイ</t>
    </rPh>
    <rPh sb="17" eb="20">
      <t>チュウガッコウ</t>
    </rPh>
    <rPh sb="21" eb="22">
      <t>コウ</t>
    </rPh>
    <phoneticPr fontId="3"/>
  </si>
  <si>
    <t>出典：学校基本調査</t>
    <rPh sb="0" eb="2">
      <t>シュッテン</t>
    </rPh>
    <rPh sb="3" eb="5">
      <t>ガッコウ</t>
    </rPh>
    <rPh sb="5" eb="7">
      <t>キホン</t>
    </rPh>
    <rPh sb="7" eb="9">
      <t>チョウサ</t>
    </rPh>
    <phoneticPr fontId="15"/>
  </si>
  <si>
    <t>10-2  学年別園児・児童・生徒数</t>
    <rPh sb="6" eb="9">
      <t>ガクネンベツ</t>
    </rPh>
    <rPh sb="9" eb="11">
      <t>エンジ</t>
    </rPh>
    <rPh sb="12" eb="13">
      <t>ジ</t>
    </rPh>
    <rPh sb="13" eb="14">
      <t>ドウ</t>
    </rPh>
    <rPh sb="15" eb="17">
      <t>セイト</t>
    </rPh>
    <rPh sb="17" eb="18">
      <t>スウ</t>
    </rPh>
    <phoneticPr fontId="15"/>
  </si>
  <si>
    <t>　①幼稚園</t>
    <rPh sb="2" eb="5">
      <t>ヨウチエン</t>
    </rPh>
    <phoneticPr fontId="15"/>
  </si>
  <si>
    <t>（各年５月１日現在）</t>
    <phoneticPr fontId="3"/>
  </si>
  <si>
    <r>
      <t>３歳児</t>
    </r>
    <r>
      <rPr>
        <sz val="8"/>
        <rFont val="ＭＳ Ｐゴシック"/>
        <family val="3"/>
        <charset val="128"/>
      </rPr>
      <t>（※）</t>
    </r>
    <rPh sb="1" eb="3">
      <t>サイジ</t>
    </rPh>
    <phoneticPr fontId="15"/>
  </si>
  <si>
    <t>４歳児</t>
    <rPh sb="1" eb="3">
      <t>サイジ</t>
    </rPh>
    <phoneticPr fontId="15"/>
  </si>
  <si>
    <t>５歳児</t>
    <rPh sb="1" eb="3">
      <t>サイジ</t>
    </rPh>
    <phoneticPr fontId="15"/>
  </si>
  <si>
    <t>計</t>
    <rPh sb="0" eb="1">
      <t>ケイ</t>
    </rPh>
    <phoneticPr fontId="15"/>
  </si>
  <si>
    <t>注）　令和元年度から３年間教育を開始したため項目を追加。</t>
    <rPh sb="3" eb="5">
      <t>レイワ</t>
    </rPh>
    <rPh sb="5" eb="7">
      <t>ガンネン</t>
    </rPh>
    <rPh sb="7" eb="8">
      <t>ド</t>
    </rPh>
    <rPh sb="11" eb="13">
      <t>ネンカン</t>
    </rPh>
    <rPh sb="13" eb="15">
      <t>キョウイク</t>
    </rPh>
    <rPh sb="16" eb="18">
      <t>カイシ</t>
    </rPh>
    <rPh sb="22" eb="24">
      <t>コウモク</t>
    </rPh>
    <rPh sb="25" eb="27">
      <t>ツイカ</t>
    </rPh>
    <phoneticPr fontId="3"/>
  </si>
  <si>
    <t>　②小学校</t>
    <rPh sb="2" eb="5">
      <t>ショウガッコウ</t>
    </rPh>
    <phoneticPr fontId="15"/>
  </si>
  <si>
    <t>１学年</t>
    <rPh sb="1" eb="3">
      <t>ガクネン</t>
    </rPh>
    <phoneticPr fontId="15"/>
  </si>
  <si>
    <t>２学年</t>
    <rPh sb="1" eb="3">
      <t>ガクネン</t>
    </rPh>
    <phoneticPr fontId="15"/>
  </si>
  <si>
    <t>３学年</t>
    <rPh sb="1" eb="3">
      <t>ガクネン</t>
    </rPh>
    <phoneticPr fontId="15"/>
  </si>
  <si>
    <t>年　別</t>
    <rPh sb="0" eb="1">
      <t>トシ</t>
    </rPh>
    <rPh sb="2" eb="3">
      <t>ベツ</t>
    </rPh>
    <phoneticPr fontId="3"/>
  </si>
  <si>
    <t>４学年</t>
    <rPh sb="1" eb="3">
      <t>ガクネン</t>
    </rPh>
    <phoneticPr fontId="15"/>
  </si>
  <si>
    <t>５学年</t>
    <rPh sb="1" eb="3">
      <t>ガクネン</t>
    </rPh>
    <phoneticPr fontId="15"/>
  </si>
  <si>
    <t>６学年</t>
    <rPh sb="1" eb="3">
      <t>ガクネン</t>
    </rPh>
    <phoneticPr fontId="15"/>
  </si>
  <si>
    <t>　③中学校</t>
    <rPh sb="2" eb="5">
      <t>チュウガッコウ</t>
    </rPh>
    <phoneticPr fontId="15"/>
  </si>
  <si>
    <t>観光</t>
    <rPh sb="0" eb="2">
      <t>カンコウ</t>
    </rPh>
    <phoneticPr fontId="3"/>
  </si>
  <si>
    <t>11-1 観光客数</t>
    <rPh sb="5" eb="8">
      <t>カンコウキャク</t>
    </rPh>
    <rPh sb="8" eb="9">
      <t>スウ</t>
    </rPh>
    <phoneticPr fontId="3"/>
  </si>
  <si>
    <t>年別</t>
    <rPh sb="0" eb="2">
      <t>ネンベツベツ</t>
    </rPh>
    <phoneticPr fontId="3"/>
  </si>
  <si>
    <t>宿泊客数</t>
    <rPh sb="0" eb="3">
      <t>シュクハクキャク</t>
    </rPh>
    <rPh sb="3" eb="4">
      <t>スウ</t>
    </rPh>
    <phoneticPr fontId="3"/>
  </si>
  <si>
    <t>日帰り客数</t>
    <rPh sb="0" eb="2">
      <t>ヒガエ</t>
    </rPh>
    <rPh sb="3" eb="5">
      <t>キャクスウ</t>
    </rPh>
    <phoneticPr fontId="3"/>
  </si>
  <si>
    <t>出典：県勢要覧（県観光課調）</t>
    <rPh sb="0" eb="2">
      <t>シュッテン</t>
    </rPh>
    <rPh sb="3" eb="5">
      <t>ケンセイ</t>
    </rPh>
    <rPh sb="5" eb="7">
      <t>ヨウラン</t>
    </rPh>
    <rPh sb="8" eb="9">
      <t>ケン</t>
    </rPh>
    <rPh sb="9" eb="11">
      <t>カンコウ</t>
    </rPh>
    <rPh sb="11" eb="12">
      <t>カ</t>
    </rPh>
    <rPh sb="12" eb="13">
      <t>シラ</t>
    </rPh>
    <phoneticPr fontId="3"/>
  </si>
  <si>
    <t>注）　単位未満は四捨五入のため、合計の数値と内訳の計が一致しない場合がある。</t>
    <phoneticPr fontId="3"/>
  </si>
  <si>
    <t>12 財政</t>
    <rPh sb="3" eb="5">
      <t>ザイセイ</t>
    </rPh>
    <phoneticPr fontId="3"/>
  </si>
  <si>
    <t>　12-1 会計別歳入・歳出決算額</t>
    <rPh sb="6" eb="8">
      <t>カイケイ</t>
    </rPh>
    <rPh sb="8" eb="9">
      <t>ベツ</t>
    </rPh>
    <rPh sb="9" eb="11">
      <t>サイニュウ</t>
    </rPh>
    <rPh sb="12" eb="14">
      <t>サイシュツ</t>
    </rPh>
    <rPh sb="14" eb="16">
      <t>ケッサン</t>
    </rPh>
    <rPh sb="16" eb="17">
      <t>ガク</t>
    </rPh>
    <phoneticPr fontId="3"/>
  </si>
  <si>
    <t>会計名</t>
    <rPh sb="0" eb="2">
      <t>カイケイ</t>
    </rPh>
    <rPh sb="2" eb="3">
      <t>メイ</t>
    </rPh>
    <phoneticPr fontId="3"/>
  </si>
  <si>
    <t>令和元年度</t>
    <rPh sb="0" eb="2">
      <t>レイワ</t>
    </rPh>
    <rPh sb="2" eb="4">
      <t>ガンネン</t>
    </rPh>
    <rPh sb="4" eb="5">
      <t>ド</t>
    </rPh>
    <phoneticPr fontId="3"/>
  </si>
  <si>
    <t>歳入</t>
    <rPh sb="0" eb="2">
      <t>サイニュウ</t>
    </rPh>
    <phoneticPr fontId="3"/>
  </si>
  <si>
    <t>歳出</t>
    <rPh sb="0" eb="2">
      <t>サイシュツ</t>
    </rPh>
    <phoneticPr fontId="3"/>
  </si>
  <si>
    <t>千円</t>
    <rPh sb="0" eb="2">
      <t>センエン</t>
    </rPh>
    <phoneticPr fontId="3"/>
  </si>
  <si>
    <t>全会計計</t>
    <rPh sb="0" eb="1">
      <t>ゼン</t>
    </rPh>
    <rPh sb="1" eb="3">
      <t>カイケイ</t>
    </rPh>
    <rPh sb="3" eb="4">
      <t>ケイ</t>
    </rPh>
    <phoneticPr fontId="3"/>
  </si>
  <si>
    <t>一般会計</t>
    <rPh sb="0" eb="2">
      <t>イッパン</t>
    </rPh>
    <rPh sb="2" eb="4">
      <t>カイケイ</t>
    </rPh>
    <phoneticPr fontId="3"/>
  </si>
  <si>
    <t>特別会計</t>
    <rPh sb="0" eb="2">
      <t>トクベツ</t>
    </rPh>
    <rPh sb="2" eb="4">
      <t>カイケイ</t>
    </rPh>
    <phoneticPr fontId="3"/>
  </si>
  <si>
    <t>国民健康保険特別会計</t>
    <rPh sb="0" eb="2">
      <t>コクミン</t>
    </rPh>
    <rPh sb="2" eb="4">
      <t>ケンコウ</t>
    </rPh>
    <rPh sb="4" eb="6">
      <t>ホケン</t>
    </rPh>
    <rPh sb="6" eb="8">
      <t>トクベツ</t>
    </rPh>
    <rPh sb="8" eb="10">
      <t>カイケイ</t>
    </rPh>
    <phoneticPr fontId="3"/>
  </si>
  <si>
    <t>下水道事業特別会計</t>
    <rPh sb="0" eb="3">
      <t>ゲスイドウ</t>
    </rPh>
    <rPh sb="3" eb="5">
      <t>ジギョウ</t>
    </rPh>
    <rPh sb="5" eb="7">
      <t>トクベツ</t>
    </rPh>
    <rPh sb="7" eb="9">
      <t>カイケイ</t>
    </rPh>
    <phoneticPr fontId="3"/>
  </si>
  <si>
    <t>介護保険事業特別会計</t>
    <rPh sb="0" eb="2">
      <t>カイゴ</t>
    </rPh>
    <rPh sb="2" eb="4">
      <t>ホケン</t>
    </rPh>
    <rPh sb="4" eb="6">
      <t>ジギョウ</t>
    </rPh>
    <rPh sb="6" eb="8">
      <t>トクベツ</t>
    </rPh>
    <rPh sb="8" eb="10">
      <t>カイケイ</t>
    </rPh>
    <phoneticPr fontId="3"/>
  </si>
  <si>
    <t>給食事業特別会計</t>
    <rPh sb="0" eb="2">
      <t>キュウショク</t>
    </rPh>
    <rPh sb="2" eb="4">
      <t>ジギョウ</t>
    </rPh>
    <rPh sb="4" eb="6">
      <t>トクベツ</t>
    </rPh>
    <rPh sb="6" eb="8">
      <t>カイケイ</t>
    </rPh>
    <phoneticPr fontId="3"/>
  </si>
  <si>
    <t>後期高齢者医療事業特別会計</t>
    <rPh sb="0" eb="2">
      <t>コウキ</t>
    </rPh>
    <rPh sb="2" eb="5">
      <t>コウレイシャ</t>
    </rPh>
    <rPh sb="5" eb="7">
      <t>イリョウ</t>
    </rPh>
    <rPh sb="7" eb="9">
      <t>ジギョウ</t>
    </rPh>
    <rPh sb="9" eb="11">
      <t>トクベツ</t>
    </rPh>
    <rPh sb="11" eb="13">
      <t>カイケイ</t>
    </rPh>
    <phoneticPr fontId="3"/>
  </si>
  <si>
    <t>駅前通り線周辺地区土地区画整理事業特別会計</t>
    <rPh sb="0" eb="2">
      <t>エキマエ</t>
    </rPh>
    <rPh sb="2" eb="3">
      <t>ドオ</t>
    </rPh>
    <rPh sb="4" eb="5">
      <t>セン</t>
    </rPh>
    <rPh sb="5" eb="7">
      <t>シュウヘン</t>
    </rPh>
    <rPh sb="7" eb="9">
      <t>チク</t>
    </rPh>
    <rPh sb="9" eb="11">
      <t>トチ</t>
    </rPh>
    <rPh sb="11" eb="13">
      <t>クカク</t>
    </rPh>
    <rPh sb="13" eb="15">
      <t>セイリ</t>
    </rPh>
    <rPh sb="15" eb="17">
      <t>ジギョウ</t>
    </rPh>
    <rPh sb="17" eb="19">
      <t>トクベツ</t>
    </rPh>
    <rPh sb="19" eb="21">
      <t>カイケイ</t>
    </rPh>
    <phoneticPr fontId="3"/>
  </si>
  <si>
    <t>公営企業会計</t>
    <rPh sb="0" eb="2">
      <t>コウエイ</t>
    </rPh>
    <rPh sb="2" eb="4">
      <t>キギョウ</t>
    </rPh>
    <rPh sb="4" eb="6">
      <t>カイケイ</t>
    </rPh>
    <phoneticPr fontId="3"/>
  </si>
  <si>
    <t>水道事業会計</t>
    <rPh sb="0" eb="2">
      <t>スイドウ</t>
    </rPh>
    <rPh sb="2" eb="4">
      <t>ジギョウ</t>
    </rPh>
    <rPh sb="4" eb="6">
      <t>カイケイ</t>
    </rPh>
    <phoneticPr fontId="3"/>
  </si>
  <si>
    <t>下水道事業会計</t>
    <rPh sb="0" eb="1">
      <t>ゲ</t>
    </rPh>
    <rPh sb="1" eb="3">
      <t>スイドウ</t>
    </rPh>
    <rPh sb="3" eb="5">
      <t>ジギョウ</t>
    </rPh>
    <rPh sb="5" eb="7">
      <t>カイケイ</t>
    </rPh>
    <phoneticPr fontId="3"/>
  </si>
  <si>
    <t>12-2 一般会計歳入決算額(科目別)</t>
    <rPh sb="5" eb="7">
      <t>イッパン</t>
    </rPh>
    <rPh sb="7" eb="9">
      <t>カイケイ</t>
    </rPh>
    <rPh sb="9" eb="11">
      <t>サイニュウ</t>
    </rPh>
    <rPh sb="11" eb="13">
      <t>ケッサン</t>
    </rPh>
    <rPh sb="13" eb="14">
      <t>ガク</t>
    </rPh>
    <rPh sb="15" eb="17">
      <t>カモク</t>
    </rPh>
    <rPh sb="17" eb="18">
      <t>ベツ</t>
    </rPh>
    <phoneticPr fontId="3"/>
  </si>
  <si>
    <t>科目</t>
    <rPh sb="0" eb="2">
      <t>カモク</t>
    </rPh>
    <phoneticPr fontId="3"/>
  </si>
  <si>
    <t>決算額</t>
    <rPh sb="0" eb="2">
      <t>ケッサン</t>
    </rPh>
    <rPh sb="2" eb="3">
      <t>ガク</t>
    </rPh>
    <phoneticPr fontId="3"/>
  </si>
  <si>
    <t>歳入総額</t>
    <rPh sb="0" eb="2">
      <t>サイニュウ</t>
    </rPh>
    <rPh sb="2" eb="4">
      <t>ソウガク</t>
    </rPh>
    <phoneticPr fontId="3"/>
  </si>
  <si>
    <t>町税</t>
    <rPh sb="0" eb="2">
      <t>チョウゼイ</t>
    </rPh>
    <phoneticPr fontId="3"/>
  </si>
  <si>
    <t>町民税</t>
    <rPh sb="0" eb="2">
      <t>チョウミン</t>
    </rPh>
    <rPh sb="2" eb="3">
      <t>ゼイ</t>
    </rPh>
    <phoneticPr fontId="3"/>
  </si>
  <si>
    <t>固定資産税</t>
    <rPh sb="0" eb="2">
      <t>コテイ</t>
    </rPh>
    <rPh sb="2" eb="5">
      <t>シサンゼイ</t>
    </rPh>
    <phoneticPr fontId="3"/>
  </si>
  <si>
    <t>軽自動車税</t>
    <rPh sb="0" eb="4">
      <t>ケイジドウシャ</t>
    </rPh>
    <rPh sb="4" eb="5">
      <t>ゼイ</t>
    </rPh>
    <phoneticPr fontId="3"/>
  </si>
  <si>
    <t>たばこ税</t>
    <rPh sb="3" eb="4">
      <t>ゼイ</t>
    </rPh>
    <phoneticPr fontId="3"/>
  </si>
  <si>
    <t>地方譲与税</t>
    <rPh sb="0" eb="2">
      <t>チホウ</t>
    </rPh>
    <rPh sb="2" eb="4">
      <t>ジョウヨ</t>
    </rPh>
    <rPh sb="4" eb="5">
      <t>ゼイ</t>
    </rPh>
    <phoneticPr fontId="3"/>
  </si>
  <si>
    <t>利子割交付金</t>
    <rPh sb="0" eb="2">
      <t>リシ</t>
    </rPh>
    <rPh sb="2" eb="3">
      <t>ワリ</t>
    </rPh>
    <rPh sb="3" eb="6">
      <t>コウフキン</t>
    </rPh>
    <phoneticPr fontId="3"/>
  </si>
  <si>
    <t>配当割交付金</t>
    <rPh sb="0" eb="2">
      <t>ハイトウ</t>
    </rPh>
    <rPh sb="2" eb="3">
      <t>ワリ</t>
    </rPh>
    <rPh sb="3" eb="6">
      <t>コウフキン</t>
    </rPh>
    <phoneticPr fontId="3"/>
  </si>
  <si>
    <t>株式等譲渡所得割交付金</t>
    <rPh sb="0" eb="2">
      <t>カブシキ</t>
    </rPh>
    <rPh sb="2" eb="3">
      <t>ナド</t>
    </rPh>
    <rPh sb="3" eb="5">
      <t>ジョウト</t>
    </rPh>
    <rPh sb="5" eb="7">
      <t>ショトク</t>
    </rPh>
    <rPh sb="7" eb="8">
      <t>ワリ</t>
    </rPh>
    <rPh sb="8" eb="11">
      <t>コウフキン</t>
    </rPh>
    <phoneticPr fontId="3"/>
  </si>
  <si>
    <t>法人事業税交付金</t>
    <rPh sb="0" eb="2">
      <t>ホウジン</t>
    </rPh>
    <rPh sb="2" eb="5">
      <t>ジギョウゼイ</t>
    </rPh>
    <rPh sb="5" eb="8">
      <t>コウフキン</t>
    </rPh>
    <phoneticPr fontId="3"/>
  </si>
  <si>
    <t>地方消費税交付金</t>
    <rPh sb="0" eb="2">
      <t>チホウ</t>
    </rPh>
    <rPh sb="2" eb="5">
      <t>ショウヒゼイ</t>
    </rPh>
    <rPh sb="5" eb="8">
      <t>コウフキン</t>
    </rPh>
    <phoneticPr fontId="3"/>
  </si>
  <si>
    <t>自動車取得税交付金</t>
    <rPh sb="0" eb="3">
      <t>ジドウシャ</t>
    </rPh>
    <rPh sb="3" eb="5">
      <t>シュトク</t>
    </rPh>
    <rPh sb="5" eb="6">
      <t>ゼイ</t>
    </rPh>
    <rPh sb="6" eb="9">
      <t>コウフキン</t>
    </rPh>
    <phoneticPr fontId="3"/>
  </si>
  <si>
    <t>環境性能割交付金</t>
    <rPh sb="0" eb="2">
      <t>カンキョウ</t>
    </rPh>
    <rPh sb="2" eb="4">
      <t>セイノウ</t>
    </rPh>
    <rPh sb="4" eb="5">
      <t>ワリ</t>
    </rPh>
    <rPh sb="5" eb="8">
      <t>コウフキン</t>
    </rPh>
    <phoneticPr fontId="3"/>
  </si>
  <si>
    <t>地方特例交付金</t>
    <rPh sb="0" eb="2">
      <t>チホウ</t>
    </rPh>
    <rPh sb="2" eb="4">
      <t>トクレイ</t>
    </rPh>
    <rPh sb="4" eb="7">
      <t>コウフキン</t>
    </rPh>
    <phoneticPr fontId="3"/>
  </si>
  <si>
    <t>地方交付税</t>
    <rPh sb="0" eb="2">
      <t>チホウ</t>
    </rPh>
    <rPh sb="2" eb="5">
      <t>コウフゼイ</t>
    </rPh>
    <phoneticPr fontId="3"/>
  </si>
  <si>
    <t>交通安全対策特別交付金</t>
    <rPh sb="0" eb="2">
      <t>コウツウ</t>
    </rPh>
    <rPh sb="2" eb="4">
      <t>アンゼン</t>
    </rPh>
    <rPh sb="4" eb="6">
      <t>タイサク</t>
    </rPh>
    <rPh sb="6" eb="8">
      <t>トクベツ</t>
    </rPh>
    <rPh sb="8" eb="11">
      <t>コウフキン</t>
    </rPh>
    <phoneticPr fontId="3"/>
  </si>
  <si>
    <t>分担金及び負担金</t>
    <rPh sb="0" eb="3">
      <t>ブンタンキン</t>
    </rPh>
    <rPh sb="3" eb="4">
      <t>オヨ</t>
    </rPh>
    <rPh sb="5" eb="8">
      <t>フタンキン</t>
    </rPh>
    <phoneticPr fontId="3"/>
  </si>
  <si>
    <t>使用料及び手数料</t>
    <rPh sb="0" eb="2">
      <t>シヨウ</t>
    </rPh>
    <rPh sb="2" eb="3">
      <t>リョウ</t>
    </rPh>
    <rPh sb="3" eb="4">
      <t>オヨ</t>
    </rPh>
    <rPh sb="5" eb="8">
      <t>テスウリョウ</t>
    </rPh>
    <phoneticPr fontId="3"/>
  </si>
  <si>
    <t>国庫支出金</t>
    <rPh sb="0" eb="2">
      <t>コッコ</t>
    </rPh>
    <rPh sb="2" eb="5">
      <t>シシュツキン</t>
    </rPh>
    <phoneticPr fontId="3"/>
  </si>
  <si>
    <t>県支出金</t>
    <rPh sb="0" eb="1">
      <t>ケン</t>
    </rPh>
    <rPh sb="1" eb="4">
      <t>シシュツキン</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</si>
  <si>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</si>
  <si>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</si>
  <si>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</si>
  <si>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繰越金</t>
    <rPh sb="0" eb="2">
      <t>クリコシ</t>
    </rPh>
    <rPh sb="2" eb="3">
      <t>キン</t>
    </rPh>
    <phoneticPr fontId="3"/>
  </si>
  <si>
    <t>諸収入</t>
    <rPh sb="0" eb="1">
      <t>ショ</t>
    </rPh>
    <rPh sb="1" eb="3">
      <t>シュウニュウ</t>
    </rPh>
    <phoneticPr fontId="3"/>
  </si>
  <si>
    <t>町債</t>
    <rPh sb="0" eb="2">
      <t>チョウサイ</t>
    </rPh>
    <phoneticPr fontId="3"/>
  </si>
  <si>
    <t>12－3　 一般会計歳出決算額(目的別・性質別)</t>
    <rPh sb="6" eb="8">
      <t>イッパン</t>
    </rPh>
    <rPh sb="8" eb="10">
      <t>カイケイ</t>
    </rPh>
    <rPh sb="10" eb="12">
      <t>サイシュツ</t>
    </rPh>
    <rPh sb="12" eb="14">
      <t>ケッサン</t>
    </rPh>
    <rPh sb="14" eb="15">
      <t>ガク</t>
    </rPh>
    <rPh sb="16" eb="18">
      <t>モクテキ</t>
    </rPh>
    <rPh sb="18" eb="19">
      <t>ベツ</t>
    </rPh>
    <rPh sb="20" eb="22">
      <t>セイシツ</t>
    </rPh>
    <rPh sb="22" eb="23">
      <t>ベツ</t>
    </rPh>
    <phoneticPr fontId="3"/>
  </si>
  <si>
    <t>① 目的別歳出決算額</t>
    <rPh sb="2" eb="4">
      <t>モクテキ</t>
    </rPh>
    <rPh sb="4" eb="5">
      <t>ベツ</t>
    </rPh>
    <rPh sb="5" eb="7">
      <t>サイシュツ</t>
    </rPh>
    <rPh sb="7" eb="9">
      <t>ケッサン</t>
    </rPh>
    <rPh sb="9" eb="10">
      <t>ガク</t>
    </rPh>
    <phoneticPr fontId="3"/>
  </si>
  <si>
    <t>歳出総額</t>
    <rPh sb="0" eb="2">
      <t>サイシュツ</t>
    </rPh>
    <rPh sb="2" eb="4">
      <t>ソウガク</t>
    </rPh>
    <phoneticPr fontId="3"/>
  </si>
  <si>
    <t>議会費</t>
    <rPh sb="0" eb="2">
      <t>ギカイ</t>
    </rPh>
    <rPh sb="2" eb="3">
      <t>ヒ</t>
    </rPh>
    <phoneticPr fontId="3"/>
  </si>
  <si>
    <t>総務費</t>
    <rPh sb="0" eb="3">
      <t>ソウムヒ</t>
    </rPh>
    <phoneticPr fontId="3"/>
  </si>
  <si>
    <t>民生費</t>
    <rPh sb="0" eb="2">
      <t>ミンセイ</t>
    </rPh>
    <rPh sb="2" eb="3">
      <t>ヒ</t>
    </rPh>
    <phoneticPr fontId="3"/>
  </si>
  <si>
    <t>衛生費</t>
    <rPh sb="0" eb="2">
      <t>エイセイ</t>
    </rPh>
    <rPh sb="2" eb="3">
      <t>ヒ</t>
    </rPh>
    <phoneticPr fontId="3"/>
  </si>
  <si>
    <t>農林水産業費</t>
    <rPh sb="0" eb="2">
      <t>ノウリン</t>
    </rPh>
    <rPh sb="2" eb="5">
      <t>スイサンギョウ</t>
    </rPh>
    <rPh sb="5" eb="6">
      <t>ヒ</t>
    </rPh>
    <phoneticPr fontId="3"/>
  </si>
  <si>
    <t>商工費</t>
    <rPh sb="0" eb="2">
      <t>ショウコウ</t>
    </rPh>
    <rPh sb="2" eb="3">
      <t>ヒ</t>
    </rPh>
    <phoneticPr fontId="3"/>
  </si>
  <si>
    <t>土木費</t>
    <rPh sb="0" eb="2">
      <t>ドボク</t>
    </rPh>
    <rPh sb="2" eb="3">
      <t>ヒ</t>
    </rPh>
    <phoneticPr fontId="3"/>
  </si>
  <si>
    <t>消防費</t>
    <rPh sb="0" eb="2">
      <t>ショウボウ</t>
    </rPh>
    <rPh sb="2" eb="3">
      <t>ヒ</t>
    </rPh>
    <phoneticPr fontId="3"/>
  </si>
  <si>
    <t>教育費</t>
    <rPh sb="0" eb="3">
      <t>キョウイクヒ</t>
    </rPh>
    <phoneticPr fontId="3"/>
  </si>
  <si>
    <t>公債費</t>
    <rPh sb="0" eb="3">
      <t>コウサイヒ</t>
    </rPh>
    <phoneticPr fontId="3"/>
  </si>
  <si>
    <t>諸支出金</t>
    <rPh sb="0" eb="1">
      <t>ショ</t>
    </rPh>
    <rPh sb="1" eb="4">
      <t>シシュツキン</t>
    </rPh>
    <phoneticPr fontId="3"/>
  </si>
  <si>
    <t>災害復旧費</t>
    <rPh sb="0" eb="2">
      <t>サイガイ</t>
    </rPh>
    <rPh sb="2" eb="4">
      <t>フッキュウ</t>
    </rPh>
    <rPh sb="4" eb="5">
      <t>ヒ</t>
    </rPh>
    <phoneticPr fontId="3"/>
  </si>
  <si>
    <t>② 性質別歳出決算額</t>
    <rPh sb="2" eb="4">
      <t>セイシツ</t>
    </rPh>
    <rPh sb="4" eb="5">
      <t>ベツ</t>
    </rPh>
    <rPh sb="5" eb="7">
      <t>サイシュツ</t>
    </rPh>
    <rPh sb="7" eb="9">
      <t>ケッサン</t>
    </rPh>
    <rPh sb="9" eb="10">
      <t>ガク</t>
    </rPh>
    <phoneticPr fontId="3"/>
  </si>
  <si>
    <t>人件費</t>
    <rPh sb="0" eb="3">
      <t>ジンケンヒ</t>
    </rPh>
    <phoneticPr fontId="3"/>
  </si>
  <si>
    <t>物件費</t>
    <rPh sb="0" eb="3">
      <t>ブッケンヒ</t>
    </rPh>
    <phoneticPr fontId="3"/>
  </si>
  <si>
    <t>維持補修費</t>
    <rPh sb="0" eb="2">
      <t>イジ</t>
    </rPh>
    <rPh sb="2" eb="4">
      <t>ホシュウ</t>
    </rPh>
    <rPh sb="4" eb="5">
      <t>ヒ</t>
    </rPh>
    <phoneticPr fontId="3"/>
  </si>
  <si>
    <t>扶助費</t>
    <rPh sb="0" eb="3">
      <t>フジョヒ</t>
    </rPh>
    <phoneticPr fontId="3"/>
  </si>
  <si>
    <t>補助費等</t>
    <rPh sb="0" eb="2">
      <t>ホジョ</t>
    </rPh>
    <rPh sb="2" eb="3">
      <t>ヒ</t>
    </rPh>
    <rPh sb="3" eb="4">
      <t>ナド</t>
    </rPh>
    <phoneticPr fontId="3"/>
  </si>
  <si>
    <t>積立金</t>
    <rPh sb="0" eb="2">
      <t>ツミタテ</t>
    </rPh>
    <rPh sb="2" eb="3">
      <t>キン</t>
    </rPh>
    <phoneticPr fontId="3"/>
  </si>
  <si>
    <t>投資及び支出金・貸付金</t>
    <rPh sb="0" eb="2">
      <t>トウシ</t>
    </rPh>
    <rPh sb="2" eb="3">
      <t>オヨ</t>
    </rPh>
    <rPh sb="4" eb="7">
      <t>シシュツキン</t>
    </rPh>
    <rPh sb="8" eb="10">
      <t>カシツケ</t>
    </rPh>
    <rPh sb="10" eb="11">
      <t>キン</t>
    </rPh>
    <phoneticPr fontId="3"/>
  </si>
  <si>
    <t>繰出金</t>
    <rPh sb="0" eb="1">
      <t>ク</t>
    </rPh>
    <rPh sb="1" eb="2">
      <t>ダ</t>
    </rPh>
    <rPh sb="2" eb="3">
      <t>キン</t>
    </rPh>
    <phoneticPr fontId="3"/>
  </si>
  <si>
    <t>投資的経費</t>
    <rPh sb="0" eb="3">
      <t>トウシテキ</t>
    </rPh>
    <rPh sb="3" eb="5">
      <t>ケイヒ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</si>
</sst>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0_);[Red]\(0.0\)"/>
    <numFmt numFmtId="177" formatCode="0.0"/>
    <numFmt numFmtId="178" formatCode="#,##0_);[Red]\(#,##0\)"/>
    <numFmt numFmtId="179" formatCode="#,##0.0_);[Red]\(#,##0.0\)"/>
    <numFmt numFmtId="180" formatCode="#,##0.00_);[Red]\(#,##0.00\)"/>
    <numFmt numFmtId="181" formatCode="#,##0.0000_);[Red]\(#,##0.0000\)"/>
    <numFmt numFmtId="182" formatCode="#,##0.000_);[Red]\(#,##0.000\)"/>
    <numFmt numFmtId="183" formatCode="#,##0.0;[Red]\-#,##0.0"/>
    <numFmt numFmtId="184" formatCode="0_);[Red]\(0\)"/>
    <numFmt numFmtId="185" formatCode="\(0\)"/>
    <numFmt numFmtId="186" formatCode="\(0.0\)"/>
    <numFmt numFmtId="187" formatCode="#,##0.0;[Red]\△#,##0.0"/>
    <numFmt numFmtId="188" formatCode="#,##0_ "/>
    <numFmt numFmtId="189" formatCode="#,##0.00_ "/>
    <numFmt numFmtId="190" formatCode="0.0%"/>
    <numFmt numFmtId="191" formatCode="0.0;[Red]\△0.0"/>
    <numFmt numFmtId="192" formatCode="#,##0;[Red]\△#,##0"/>
    <numFmt numFmtId="193" formatCode="0.00;[Red]\△0.00"/>
    <numFmt numFmtId="194" formatCode="#,##0.0_ ;[Red]\-#,##0.0\ "/>
    <numFmt numFmtId="195" formatCode="0.00_);[Red]\(0.00\)"/>
  </numFmts>
  <fonts count="46">
    <font>
      <sz val="11"/>
      <color theme="1"/>
      <name val="ＭＳ Ｐゴシック"/>
      <family val="2"/>
      <charset val="128"/>
    </font>
    <font>
      <sz val="11"/>
      <color theme="1"/>
      <name val="ＭＳ Ｐゴシック"/>
      <family val="2"/>
      <charset val="128"/>
    </font>
    <font>
      <sz val="14"/>
      <name val="ＭＳ Ｐゴシック"/>
      <family val="3"/>
      <charset val="128"/>
    </font>
    <font>
      <sz val="6"/>
      <name val="ＭＳ Ｐゴシック"/>
      <family val="2"/>
      <charset val="128"/>
    </font>
    <font>
      <sz val="10"/>
      <name val="ＭＳ Ｐゴシック"/>
      <family val="3"/>
      <charset val="128"/>
    </font>
    <font>
      <sz val="12"/>
      <name val="ＭＳ Ｐゴシック"/>
      <family val="3"/>
      <charset val="128"/>
    </font>
    <font>
      <sz val="8"/>
      <name val="ＭＳ Ｐ明朝"/>
      <family val="1"/>
      <charset val="128"/>
    </font>
    <font>
      <sz val="10"/>
      <color theme="1"/>
      <name val="ＭＳ Ｐゴシック"/>
      <family val="3"/>
      <charset val="128"/>
    </font>
    <font>
      <sz val="8"/>
      <color theme="1"/>
      <name val="ＭＳ Ｐゴシック"/>
      <family val="3"/>
      <charset val="128"/>
    </font>
    <font>
      <sz val="8"/>
      <name val="ＭＳ Ｐゴシック"/>
      <family val="3"/>
      <charset val="128"/>
    </font>
    <font>
      <sz val="6"/>
      <name val="ＭＳ Ｐ明朝"/>
      <family val="1"/>
      <charset val="128"/>
    </font>
    <font>
      <sz val="10"/>
      <name val="ＭＳ Ｐ明朝"/>
      <family val="1"/>
      <charset val="128"/>
    </font>
    <font>
      <sz val="9"/>
      <name val="ＭＳ Ｐ明朝"/>
      <family val="1"/>
      <charset val="128"/>
    </font>
    <font>
      <sz val="12"/>
      <name val="ＭＳ Ｐ明朝"/>
      <family val="1"/>
      <charset val="128"/>
    </font>
    <font>
      <sz val="9"/>
      <name val="ＭＳ Ｐゴシック"/>
      <family val="3"/>
      <charset val="128"/>
    </font>
    <font>
      <sz val="6"/>
      <name val="ＭＳ Ｐゴシック"/>
      <family val="3"/>
      <charset val="128"/>
    </font>
    <font>
      <sz val="11"/>
      <name val="ＭＳ Ｐゴシック"/>
      <family val="2"/>
      <charset val="128"/>
    </font>
    <font>
      <sz val="9"/>
      <color rgb="FFFF0000"/>
      <name val="ＭＳ Ｐ明朝"/>
      <family val="1"/>
      <charset val="128"/>
    </font>
    <font>
      <sz val="10"/>
      <color rgb="FFFF0000"/>
      <name val="ＭＳ Ｐゴシック"/>
      <family val="3"/>
      <charset val="128"/>
    </font>
    <font>
      <u/>
      <sz val="11"/>
      <color theme="10"/>
      <name val="ＭＳ Ｐゴシック"/>
      <family val="2"/>
      <charset val="128"/>
    </font>
    <font>
      <u/>
      <sz val="8"/>
      <name val="ＭＳ Ｐゴシック"/>
      <family val="2"/>
      <charset val="128"/>
    </font>
    <font>
      <sz val="14"/>
      <color theme="1"/>
      <name val="ＭＳ Ｐゴシック"/>
      <family val="3"/>
      <charset val="128"/>
    </font>
    <font>
      <sz val="9"/>
      <color theme="1"/>
      <name val="ＭＳ Ｐゴシック"/>
      <family val="3"/>
      <charset val="128"/>
    </font>
    <font>
      <sz val="12"/>
      <color theme="1"/>
      <name val="ＭＳ Ｐゴシック"/>
      <family val="3"/>
      <charset val="128"/>
    </font>
    <font>
      <sz val="8"/>
      <color theme="1"/>
      <name val="ＭＳ Ｐ明朝"/>
      <family val="1"/>
      <charset val="128"/>
    </font>
    <font>
      <sz val="6"/>
      <color theme="1"/>
      <name val="ＭＳ Ｐゴシック"/>
      <family val="3"/>
      <charset val="128"/>
    </font>
    <font>
      <sz val="6"/>
      <color theme="1"/>
      <name val="ＭＳ Ｐ明朝"/>
      <family val="1"/>
      <charset val="128"/>
    </font>
    <font>
      <sz val="9"/>
      <color theme="1"/>
      <name val="ＭＳ Ｐ明朝"/>
      <family val="1"/>
      <charset val="128"/>
    </font>
    <font>
      <sz val="10"/>
      <color theme="1"/>
      <name val="ＭＳ Ｐ明朝"/>
      <family val="1"/>
      <charset val="128"/>
    </font>
    <font>
      <b/>
      <sz val="9"/>
      <color theme="1"/>
      <name val="ＭＳ Ｐ明朝"/>
      <family val="1"/>
      <charset val="128"/>
    </font>
    <font>
      <sz val="8"/>
      <color rgb="FFFF0000"/>
      <name val="ＭＳ Ｐ明朝"/>
      <family val="1"/>
      <charset val="128"/>
    </font>
    <font>
      <sz val="7"/>
      <color theme="1"/>
      <name val="ＭＳ Ｐ明朝"/>
      <family val="1"/>
      <charset val="128"/>
    </font>
    <font>
      <sz val="8"/>
      <color theme="1"/>
      <name val="ＭＳ 明朝"/>
      <family val="1"/>
      <charset val="128"/>
    </font>
    <font>
      <sz val="9"/>
      <name val="明朝"/>
      <family val="1"/>
      <charset val="128"/>
    </font>
    <font>
      <sz val="14"/>
      <color theme="1"/>
      <name val="ＭＳ Ｐゴシック"/>
      <family val="2"/>
      <charset val="128"/>
    </font>
    <font>
      <sz val="11"/>
      <name val="明朝"/>
      <family val="1"/>
      <charset val="128"/>
    </font>
    <font>
      <sz val="11"/>
      <name val="ＭＳ Ｐゴシック"/>
      <family val="3"/>
      <charset val="128"/>
    </font>
    <font>
      <sz val="10"/>
      <color theme="1"/>
      <name val="ＭＳ Ｐゴシック"/>
      <family val="2"/>
      <charset val="128"/>
    </font>
    <font>
      <sz val="7"/>
      <name val="ＭＳ Ｐゴシック"/>
      <family val="3"/>
      <charset val="128"/>
    </font>
    <font>
      <sz val="7"/>
      <color theme="1"/>
      <name val="ＭＳ Ｐゴシック"/>
      <family val="3"/>
      <charset val="128"/>
    </font>
    <font>
      <sz val="6"/>
      <name val="明朝"/>
      <family val="1"/>
      <charset val="128"/>
    </font>
    <font>
      <sz val="9"/>
      <color theme="1"/>
      <name val="ＭＳ Ｐゴシック"/>
      <family val="2"/>
      <charset val="128"/>
    </font>
    <font>
      <sz val="7"/>
      <name val="ＭＳ Ｐ明朝"/>
      <family val="1"/>
      <charset val="128"/>
    </font>
    <font>
      <sz val="10"/>
      <name val="明朝"/>
      <family val="1"/>
      <charset val="128"/>
    </font>
    <font>
      <sz val="11"/>
      <name val="ＭＳ Ｐ明朝"/>
      <family val="1"/>
      <charset val="128"/>
    </font>
    <font>
      <sz val="8"/>
      <name val="明朝"/>
      <family val="1"/>
      <charset val="128"/>
    </font>
  </fonts>
  <fills count="8">
    <fill>
      <patternFill patternType="none"/>
    </fill>
    <fill>
      <patternFill patternType="gray125"/>
    </fill>
    <fill>
      <patternFill patternType="solid">
        <fgColor theme="2"/>
        <bgColor indexed="64"/>
      </patternFill>
    </fill>
    <fill>
      <patternFill patternType="solid">
        <fgColor theme="0"/>
        <bgColor theme="0" tint="-0.499984740745262"/>
      </patternFill>
    </fill>
    <fill>
      <patternFill patternType="solid">
        <fgColor theme="0" tint="-0.149967955565050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146">
    <border>
      <left/>
      <right/>
      <top/>
      <bottom/>
      <diagonal/>
    </border>
    <border>
      <left/>
      <right/>
      <top/>
      <bottom style="double">
        <color indexed="64"/>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bottom style="dashed">
        <color auto="1"/>
      </bottom>
      <diagonal/>
    </border>
    <border>
      <left style="thin">
        <color indexed="64"/>
      </left>
      <right/>
      <top/>
      <bottom style="dashed">
        <color auto="1"/>
      </bottom>
      <diagonal/>
    </border>
    <border>
      <left style="hair">
        <color indexed="64"/>
      </left>
      <right style="hair">
        <color indexed="64"/>
      </right>
      <top/>
      <bottom style="dashed">
        <color auto="1"/>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thin">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thin">
        <color indexed="64"/>
      </right>
      <top/>
      <bottom style="dashed">
        <color auto="1"/>
      </bottom>
      <diagonal/>
    </border>
    <border>
      <left/>
      <right style="hair">
        <color indexed="64"/>
      </right>
      <top/>
      <bottom style="dashed">
        <color auto="1"/>
      </bottom>
      <diagonal/>
    </border>
    <border>
      <left style="hair">
        <color indexed="64"/>
      </left>
      <right/>
      <top/>
      <bottom style="dashed">
        <color auto="1"/>
      </bottom>
      <diagonal/>
    </border>
    <border>
      <left style="thin">
        <color indexed="64"/>
      </left>
      <right/>
      <top/>
      <bottom style="thin">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hair">
        <color indexed="64"/>
      </right>
      <top style="double">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dashed">
        <color auto="1"/>
      </bottom>
      <diagonal/>
    </border>
    <border>
      <left style="hair">
        <color indexed="64"/>
      </left>
      <right style="thin">
        <color indexed="64"/>
      </right>
      <top/>
      <bottom style="dashed">
        <color auto="1"/>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dashed">
        <color auto="1"/>
      </top>
      <bottom/>
      <diagonal/>
    </border>
    <border>
      <left/>
      <right/>
      <top style="dashed">
        <color auto="1"/>
      </top>
      <bottom/>
      <diagonal/>
    </border>
    <border>
      <left/>
      <right style="hair">
        <color indexed="64"/>
      </right>
      <top style="dashed">
        <color auto="1"/>
      </top>
      <bottom/>
      <diagonal/>
    </border>
    <border>
      <left/>
      <right style="thin">
        <color indexed="64"/>
      </right>
      <top style="double">
        <color indexed="64"/>
      </top>
      <bottom style="hair">
        <color indexed="64"/>
      </bottom>
      <diagonal/>
    </border>
    <border>
      <left style="thin">
        <color indexed="64"/>
      </left>
      <right/>
      <top style="dashed">
        <color auto="1"/>
      </top>
      <bottom/>
      <diagonal/>
    </border>
    <border>
      <left/>
      <right style="thin">
        <color indexed="64"/>
      </right>
      <top style="hair">
        <color indexed="64"/>
      </top>
      <bottom/>
      <diagonal/>
    </border>
    <border>
      <left/>
      <right style="thin">
        <color indexed="64"/>
      </right>
      <top style="dashed">
        <color indexed="64"/>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bottom style="thin">
        <color indexed="64"/>
      </bottom>
      <diagonal/>
    </border>
    <border>
      <left/>
      <right/>
      <top/>
      <bottom style="dotted">
        <color auto="1"/>
      </bottom>
      <diagonal/>
    </border>
    <border>
      <left/>
      <right style="thin">
        <color indexed="64"/>
      </right>
      <top/>
      <bottom style="dotted">
        <color auto="1"/>
      </bottom>
      <diagonal/>
    </border>
    <border>
      <left style="thin">
        <color indexed="64"/>
      </left>
      <right/>
      <top/>
      <bottom style="dotted">
        <color auto="1"/>
      </bottom>
      <diagonal/>
    </border>
    <border>
      <left/>
      <right style="hair">
        <color indexed="64"/>
      </right>
      <top/>
      <bottom style="dotted">
        <color auto="1"/>
      </bottom>
      <diagonal/>
    </border>
    <border>
      <left style="hair">
        <color indexed="64"/>
      </left>
      <right/>
      <top/>
      <bottom style="dotted">
        <color auto="1"/>
      </bottom>
      <diagonal/>
    </border>
    <border>
      <left/>
      <right/>
      <top/>
      <bottom style="medium">
        <color auto="1"/>
      </bottom>
      <diagonal/>
    </border>
    <border>
      <left/>
      <right style="thin">
        <color indexed="64"/>
      </right>
      <top/>
      <bottom style="medium">
        <color auto="1"/>
      </bottom>
      <diagonal/>
    </border>
    <border>
      <left/>
      <right style="hair">
        <color indexed="64"/>
      </right>
      <top/>
      <bottom style="medium">
        <color auto="1"/>
      </bottom>
      <diagonal/>
    </border>
    <border>
      <left style="hair">
        <color indexed="64"/>
      </left>
      <right/>
      <top/>
      <bottom style="medium">
        <color auto="1"/>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dashed">
        <color auto="1"/>
      </top>
      <bottom style="dashed">
        <color auto="1"/>
      </bottom>
      <diagonal/>
    </border>
    <border>
      <left/>
      <right style="thin">
        <color indexed="64"/>
      </right>
      <top style="dashed">
        <color auto="1"/>
      </top>
      <bottom style="dashed">
        <color auto="1"/>
      </bottom>
      <diagonal/>
    </border>
    <border>
      <left style="hair">
        <color indexed="64"/>
      </left>
      <right/>
      <top style="dashed">
        <color auto="1"/>
      </top>
      <bottom style="dashed">
        <color auto="1"/>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auto="1"/>
      </bottom>
      <diagonal/>
    </border>
    <border>
      <left style="dashed">
        <color auto="1"/>
      </left>
      <right/>
      <top/>
      <bottom style="double">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top style="thin">
        <color indexed="64"/>
      </top>
      <bottom style="dashed">
        <color indexed="64"/>
      </bottom>
      <diagonal/>
    </border>
    <border>
      <left/>
      <right style="hair">
        <color indexed="64"/>
      </right>
      <top style="dashed">
        <color auto="1"/>
      </top>
      <bottom style="dashed">
        <color auto="1"/>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36" fillId="0" borderId="0"/>
  </cellStyleXfs>
  <cellXfs count="2069">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1" xfId="0" applyFont="1" applyBorder="1">
      <alignment vertical="center"/>
    </xf>
    <xf numFmtId="0" fontId="6" fillId="0" borderId="0" xfId="0" applyFont="1" applyAlignment="1">
      <alignment horizontal="righ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4"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10" fillId="0" borderId="0" xfId="0" applyFont="1" applyAlignment="1">
      <alignment horizontal="right" vertical="top"/>
    </xf>
    <xf numFmtId="0" fontId="10" fillId="0" borderId="0" xfId="0" applyFont="1" applyAlignment="1">
      <alignment horizontal="right" vertical="top"/>
    </xf>
    <xf numFmtId="0" fontId="10" fillId="0" borderId="14" xfId="0" applyFont="1" applyBorder="1" applyAlignment="1">
      <alignment horizontal="right" vertical="top"/>
    </xf>
    <xf numFmtId="0" fontId="10" fillId="0" borderId="15" xfId="0" applyFont="1" applyBorder="1" applyAlignment="1">
      <alignment horizontal="right" vertical="top"/>
    </xf>
    <xf numFmtId="0" fontId="10" fillId="0" borderId="16" xfId="0" applyFont="1" applyBorder="1" applyAlignment="1">
      <alignment horizontal="right" vertical="top"/>
    </xf>
    <xf numFmtId="0" fontId="11" fillId="0" borderId="0" xfId="0" applyFont="1">
      <alignment vertical="center"/>
    </xf>
    <xf numFmtId="0" fontId="12" fillId="0" borderId="1" xfId="0" applyFont="1" applyBorder="1" applyAlignment="1">
      <alignment horizontal="right" vertical="center"/>
    </xf>
    <xf numFmtId="0" fontId="12" fillId="0" borderId="17" xfId="0" applyFont="1" applyBorder="1" applyAlignment="1">
      <alignment horizontal="right" vertical="center"/>
    </xf>
    <xf numFmtId="0" fontId="12" fillId="0" borderId="18" xfId="0" applyFont="1" applyBorder="1" applyAlignment="1">
      <alignment horizontal="right" vertical="center"/>
    </xf>
    <xf numFmtId="176" fontId="12" fillId="0" borderId="17" xfId="2" applyNumberFormat="1" applyFont="1" applyFill="1" applyBorder="1" applyAlignment="1">
      <alignment horizontal="right" vertical="center"/>
    </xf>
    <xf numFmtId="176" fontId="12" fillId="0" borderId="1" xfId="2" applyNumberFormat="1" applyFont="1" applyFill="1" applyBorder="1" applyAlignment="1">
      <alignment horizontal="right" vertical="center"/>
    </xf>
    <xf numFmtId="176" fontId="12" fillId="0" borderId="18" xfId="2" applyNumberFormat="1" applyFont="1" applyFill="1" applyBorder="1" applyAlignment="1">
      <alignment horizontal="right" vertical="center"/>
    </xf>
    <xf numFmtId="177" fontId="12" fillId="0" borderId="17" xfId="0" applyNumberFormat="1" applyFont="1" applyBorder="1" applyAlignment="1">
      <alignment horizontal="right" vertical="center"/>
    </xf>
    <xf numFmtId="177" fontId="12" fillId="0" borderId="1" xfId="0" applyNumberFormat="1" applyFont="1" applyBorder="1" applyAlignment="1">
      <alignment horizontal="right" vertical="center"/>
    </xf>
    <xf numFmtId="2" fontId="12" fillId="0" borderId="17" xfId="0" applyNumberFormat="1" applyFont="1" applyBorder="1" applyAlignment="1">
      <alignment horizontal="right" vertical="center"/>
    </xf>
    <xf numFmtId="2" fontId="12" fillId="0" borderId="1" xfId="0" applyNumberFormat="1" applyFont="1" applyBorder="1" applyAlignment="1">
      <alignment horizontal="right" vertical="center"/>
    </xf>
    <xf numFmtId="2" fontId="12" fillId="0" borderId="18" xfId="0" applyNumberFormat="1" applyFont="1" applyBorder="1" applyAlignment="1">
      <alignment horizontal="right" vertical="center"/>
    </xf>
    <xf numFmtId="177" fontId="12" fillId="0" borderId="18" xfId="0" applyNumberFormat="1" applyFont="1" applyBorder="1" applyAlignment="1">
      <alignment horizontal="righ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10" fillId="0" borderId="23" xfId="0" applyFont="1" applyBorder="1" applyAlignment="1">
      <alignment horizontal="right" vertical="center"/>
    </xf>
    <xf numFmtId="0" fontId="10" fillId="0" borderId="24" xfId="0" applyFont="1" applyBorder="1" applyAlignment="1">
      <alignment horizontal="right" vertical="center"/>
    </xf>
    <xf numFmtId="0" fontId="10" fillId="0" borderId="15" xfId="0" applyFont="1" applyBorder="1" applyAlignment="1">
      <alignment horizontal="right" vertical="center"/>
    </xf>
    <xf numFmtId="0" fontId="12" fillId="0" borderId="0" xfId="0" applyFont="1" applyAlignment="1">
      <alignment horizontal="left" vertical="center"/>
    </xf>
    <xf numFmtId="1" fontId="12" fillId="0" borderId="25" xfId="0" applyNumberFormat="1" applyFont="1" applyBorder="1" applyAlignment="1">
      <alignment horizontal="right" vertical="center"/>
    </xf>
    <xf numFmtId="1" fontId="12" fillId="0" borderId="0" xfId="0" applyNumberFormat="1" applyFont="1" applyAlignment="1">
      <alignment horizontal="right" vertical="center"/>
    </xf>
    <xf numFmtId="1" fontId="12" fillId="0" borderId="26" xfId="0" applyNumberFormat="1" applyFont="1" applyBorder="1" applyAlignment="1">
      <alignment horizontal="right" vertical="center"/>
    </xf>
    <xf numFmtId="0" fontId="12" fillId="0" borderId="27" xfId="0" applyFont="1" applyBorder="1" applyAlignment="1">
      <alignment horizontal="right" vertical="center"/>
    </xf>
    <xf numFmtId="0" fontId="12" fillId="0" borderId="0" xfId="0" applyFont="1" applyAlignment="1">
      <alignment horizontal="right" vertical="center"/>
    </xf>
    <xf numFmtId="0" fontId="12" fillId="0" borderId="26" xfId="0" applyFont="1" applyBorder="1" applyAlignment="1">
      <alignment horizontal="right" vertical="center"/>
    </xf>
    <xf numFmtId="177" fontId="12" fillId="0" borderId="27" xfId="0" applyNumberFormat="1" applyFont="1" applyBorder="1" applyAlignment="1">
      <alignment horizontal="right" vertical="center"/>
    </xf>
    <xf numFmtId="177" fontId="12" fillId="0" borderId="0" xfId="0" applyNumberFormat="1" applyFont="1" applyAlignment="1">
      <alignment horizontal="right" vertical="center"/>
    </xf>
    <xf numFmtId="0" fontId="12" fillId="0" borderId="0" xfId="0" applyFont="1">
      <alignment vertical="center"/>
    </xf>
    <xf numFmtId="177" fontId="12" fillId="0" borderId="25" xfId="0" applyNumberFormat="1" applyFont="1" applyBorder="1" applyAlignment="1">
      <alignment horizontal="right" vertical="center"/>
    </xf>
    <xf numFmtId="177" fontId="12" fillId="0" borderId="26" xfId="0" applyNumberFormat="1" applyFont="1" applyBorder="1" applyAlignment="1">
      <alignment horizontal="right" vertical="center"/>
    </xf>
    <xf numFmtId="0" fontId="12" fillId="0" borderId="1" xfId="0" applyFont="1" applyBorder="1">
      <alignment vertical="center"/>
    </xf>
    <xf numFmtId="0" fontId="12" fillId="0" borderId="28" xfId="0" applyFont="1" applyBorder="1" applyAlignment="1">
      <alignment horizontal="right" vertical="center"/>
    </xf>
    <xf numFmtId="0" fontId="12" fillId="0" borderId="29" xfId="0" applyFont="1" applyBorder="1" applyAlignment="1">
      <alignment horizontal="right" vertical="center"/>
    </xf>
    <xf numFmtId="0" fontId="6" fillId="0" borderId="0" xfId="0" applyFont="1">
      <alignment vertical="center"/>
    </xf>
    <xf numFmtId="0" fontId="13" fillId="0" borderId="0" xfId="0" applyFont="1">
      <alignment vertical="center"/>
    </xf>
    <xf numFmtId="0" fontId="4" fillId="0" borderId="12" xfId="0" applyFont="1" applyBorder="1" applyAlignment="1">
      <alignment horizontal="center" vertical="center"/>
    </xf>
    <xf numFmtId="0" fontId="10" fillId="0" borderId="14" xfId="0" applyFont="1" applyBorder="1" applyAlignment="1">
      <alignment horizontal="right" vertical="center"/>
    </xf>
    <xf numFmtId="0" fontId="12" fillId="0" borderId="0" xfId="0" applyFont="1" applyAlignment="1">
      <alignment horizontal="center" vertical="center"/>
    </xf>
    <xf numFmtId="178" fontId="12" fillId="0" borderId="25" xfId="1" applyNumberFormat="1" applyFont="1" applyFill="1" applyBorder="1" applyAlignment="1">
      <alignment horizontal="right"/>
    </xf>
    <xf numFmtId="178" fontId="12" fillId="0" borderId="0" xfId="1" applyNumberFormat="1" applyFont="1" applyFill="1" applyBorder="1" applyAlignment="1">
      <alignment horizontal="right"/>
    </xf>
    <xf numFmtId="178" fontId="12" fillId="0" borderId="26" xfId="1" applyNumberFormat="1" applyFont="1" applyFill="1" applyBorder="1" applyAlignment="1">
      <alignment horizontal="right"/>
    </xf>
    <xf numFmtId="178" fontId="12" fillId="0" borderId="27" xfId="1" applyNumberFormat="1" applyFont="1" applyFill="1" applyBorder="1" applyAlignment="1">
      <alignment horizontal="right"/>
    </xf>
    <xf numFmtId="0" fontId="12" fillId="0" borderId="30" xfId="0" applyFont="1" applyBorder="1" applyAlignment="1">
      <alignment horizontal="center" vertical="center"/>
    </xf>
    <xf numFmtId="0" fontId="12" fillId="0" borderId="31" xfId="1" applyNumberFormat="1" applyFont="1" applyFill="1" applyBorder="1" applyAlignment="1">
      <alignment horizontal="right" vertical="top"/>
    </xf>
    <xf numFmtId="0" fontId="12" fillId="0" borderId="30" xfId="1" applyNumberFormat="1" applyFont="1" applyFill="1" applyBorder="1" applyAlignment="1">
      <alignment horizontal="right" vertical="top"/>
    </xf>
    <xf numFmtId="0" fontId="12" fillId="0" borderId="32" xfId="1" applyNumberFormat="1" applyFont="1" applyFill="1" applyBorder="1" applyAlignment="1">
      <alignment horizontal="right" vertical="top"/>
    </xf>
    <xf numFmtId="0" fontId="12" fillId="0" borderId="33" xfId="1" applyNumberFormat="1" applyFont="1" applyBorder="1" applyAlignment="1">
      <alignment horizontal="right" vertical="top"/>
    </xf>
    <xf numFmtId="0" fontId="12" fillId="0" borderId="34" xfId="1" applyNumberFormat="1" applyFont="1" applyBorder="1" applyAlignment="1">
      <alignment horizontal="right" vertical="top"/>
    </xf>
    <xf numFmtId="179" fontId="12" fillId="0" borderId="34" xfId="1" applyNumberFormat="1" applyFont="1" applyBorder="1" applyAlignment="1">
      <alignment horizontal="right" vertical="top"/>
    </xf>
    <xf numFmtId="178" fontId="12" fillId="0" borderId="34" xfId="1" applyNumberFormat="1" applyFont="1" applyBorder="1" applyAlignment="1">
      <alignment horizontal="right" vertical="top"/>
    </xf>
    <xf numFmtId="178" fontId="12" fillId="0" borderId="27" xfId="1" applyNumberFormat="1" applyFont="1" applyBorder="1" applyAlignment="1">
      <alignment horizontal="right" vertical="top"/>
    </xf>
    <xf numFmtId="0" fontId="12" fillId="0" borderId="33" xfId="1" applyNumberFormat="1" applyFont="1" applyBorder="1" applyAlignment="1">
      <alignment horizontal="right" vertical="center"/>
    </xf>
    <xf numFmtId="0" fontId="12" fillId="0" borderId="34" xfId="1" applyNumberFormat="1" applyFont="1" applyBorder="1" applyAlignment="1">
      <alignment horizontal="right" vertical="center"/>
    </xf>
    <xf numFmtId="178" fontId="12" fillId="0" borderId="34" xfId="1" applyNumberFormat="1" applyFont="1" applyBorder="1" applyAlignment="1">
      <alignment horizontal="right" vertical="center"/>
    </xf>
    <xf numFmtId="178" fontId="12" fillId="0" borderId="27" xfId="1" applyNumberFormat="1" applyFont="1" applyBorder="1" applyAlignment="1">
      <alignment horizontal="right" vertical="center"/>
    </xf>
    <xf numFmtId="38" fontId="12" fillId="0" borderId="33" xfId="1" applyFont="1" applyBorder="1" applyAlignment="1">
      <alignment horizontal="right" vertical="center"/>
    </xf>
    <xf numFmtId="38" fontId="12" fillId="0" borderId="34" xfId="1" applyFont="1" applyBorder="1" applyAlignment="1">
      <alignment horizontal="right" vertical="center"/>
    </xf>
    <xf numFmtId="180" fontId="12" fillId="0" borderId="34" xfId="1" applyNumberFormat="1" applyFont="1" applyBorder="1" applyAlignment="1">
      <alignment horizontal="right" vertical="top"/>
    </xf>
    <xf numFmtId="180" fontId="12" fillId="0" borderId="27" xfId="1" applyNumberFormat="1" applyFont="1" applyBorder="1" applyAlignment="1">
      <alignment horizontal="right" vertical="top"/>
    </xf>
    <xf numFmtId="0" fontId="12" fillId="0" borderId="35" xfId="0" applyFont="1" applyBorder="1" applyAlignment="1">
      <alignment horizontal="center" vertical="center"/>
    </xf>
    <xf numFmtId="38" fontId="12" fillId="0" borderId="25" xfId="1" applyFont="1" applyBorder="1" applyAlignment="1">
      <alignment horizontal="right"/>
    </xf>
    <xf numFmtId="38" fontId="12" fillId="0" borderId="0" xfId="1" applyFont="1" applyBorder="1" applyAlignment="1">
      <alignment horizontal="right"/>
    </xf>
    <xf numFmtId="38" fontId="12" fillId="0" borderId="26" xfId="1" applyFont="1" applyBorder="1" applyAlignment="1">
      <alignment horizontal="right"/>
    </xf>
    <xf numFmtId="178" fontId="12" fillId="0" borderId="27" xfId="1" applyNumberFormat="1" applyFont="1" applyBorder="1" applyAlignment="1">
      <alignment horizontal="right"/>
    </xf>
    <xf numFmtId="178" fontId="12" fillId="0" borderId="0" xfId="1" applyNumberFormat="1" applyFont="1" applyBorder="1" applyAlignment="1">
      <alignment horizontal="right"/>
    </xf>
    <xf numFmtId="178" fontId="12" fillId="0" borderId="26" xfId="1" applyNumberFormat="1" applyFont="1" applyBorder="1" applyAlignment="1">
      <alignment horizontal="right"/>
    </xf>
    <xf numFmtId="178" fontId="12" fillId="0" borderId="34" xfId="1" applyNumberFormat="1" applyFont="1" applyBorder="1" applyAlignment="1">
      <alignment horizontal="right"/>
    </xf>
    <xf numFmtId="0" fontId="12" fillId="0" borderId="25" xfId="1" applyNumberFormat="1" applyFont="1" applyBorder="1" applyAlignment="1">
      <alignment horizontal="right" vertical="top"/>
    </xf>
    <xf numFmtId="0" fontId="12" fillId="0" borderId="0" xfId="1" applyNumberFormat="1" applyFont="1" applyBorder="1" applyAlignment="1">
      <alignment horizontal="right" vertical="top"/>
    </xf>
    <xf numFmtId="0" fontId="12" fillId="0" borderId="26" xfId="1" applyNumberFormat="1" applyFont="1" applyBorder="1" applyAlignment="1">
      <alignment horizontal="right" vertical="top"/>
    </xf>
    <xf numFmtId="181" fontId="12" fillId="0" borderId="34" xfId="1" applyNumberFormat="1" applyFont="1" applyBorder="1" applyAlignment="1">
      <alignment horizontal="right" vertical="top"/>
    </xf>
    <xf numFmtId="182" fontId="12" fillId="0" borderId="34" xfId="1" applyNumberFormat="1" applyFont="1" applyBorder="1" applyAlignment="1">
      <alignment horizontal="right" vertical="top"/>
    </xf>
    <xf numFmtId="38" fontId="12" fillId="0" borderId="33" xfId="1" applyFont="1" applyBorder="1" applyAlignment="1">
      <alignment horizontal="right"/>
    </xf>
    <xf numFmtId="38" fontId="12" fillId="0" borderId="34" xfId="1" applyFont="1" applyBorder="1" applyAlignment="1">
      <alignment horizontal="right"/>
    </xf>
    <xf numFmtId="179" fontId="12" fillId="0" borderId="27" xfId="1" applyNumberFormat="1" applyFont="1" applyBorder="1" applyAlignment="1">
      <alignment horizontal="right" vertical="top"/>
    </xf>
    <xf numFmtId="179" fontId="12" fillId="0" borderId="0" xfId="1" applyNumberFormat="1" applyFont="1" applyAlignment="1">
      <alignment horizontal="right" vertical="top"/>
    </xf>
    <xf numFmtId="179" fontId="12" fillId="0" borderId="26" xfId="1" applyNumberFormat="1" applyFont="1" applyBorder="1" applyAlignment="1">
      <alignment horizontal="right" vertical="top"/>
    </xf>
    <xf numFmtId="178" fontId="12" fillId="0" borderId="0" xfId="1" applyNumberFormat="1" applyFont="1" applyAlignment="1">
      <alignment horizontal="right" vertical="top"/>
    </xf>
    <xf numFmtId="178" fontId="12" fillId="0" borderId="26" xfId="1" applyNumberFormat="1" applyFont="1" applyBorder="1" applyAlignment="1">
      <alignment horizontal="right" vertical="top"/>
    </xf>
    <xf numFmtId="0" fontId="12" fillId="0" borderId="28" xfId="1" applyNumberFormat="1" applyFont="1" applyFill="1" applyBorder="1" applyAlignment="1">
      <alignment horizontal="right" vertical="center"/>
    </xf>
    <xf numFmtId="0" fontId="12" fillId="0" borderId="29" xfId="1" applyNumberFormat="1" applyFont="1" applyFill="1" applyBorder="1" applyAlignment="1">
      <alignment horizontal="right" vertical="center"/>
    </xf>
    <xf numFmtId="178" fontId="12" fillId="0" borderId="29" xfId="1" applyNumberFormat="1" applyFont="1" applyFill="1" applyBorder="1" applyAlignment="1">
      <alignment horizontal="right" vertical="center"/>
    </xf>
    <xf numFmtId="178" fontId="12" fillId="0" borderId="17" xfId="1" applyNumberFormat="1" applyFont="1" applyFill="1" applyBorder="1" applyAlignment="1">
      <alignment horizontal="right" vertical="center"/>
    </xf>
    <xf numFmtId="0" fontId="14" fillId="0" borderId="0" xfId="0" applyFont="1">
      <alignment vertical="center"/>
    </xf>
    <xf numFmtId="183" fontId="6" fillId="0" borderId="0" xfId="0" applyNumberFormat="1" applyFont="1" applyAlignment="1">
      <alignment horizontal="right" vertical="center"/>
    </xf>
    <xf numFmtId="0" fontId="4" fillId="0" borderId="2" xfId="0" applyFont="1" applyBorder="1">
      <alignment vertical="center"/>
    </xf>
    <xf numFmtId="0" fontId="4" fillId="0" borderId="11" xfId="0" applyFont="1" applyBorder="1">
      <alignment vertical="center"/>
    </xf>
    <xf numFmtId="0" fontId="10" fillId="0" borderId="0" xfId="0" applyFont="1" applyAlignment="1">
      <alignment vertical="top"/>
    </xf>
    <xf numFmtId="0" fontId="10" fillId="0" borderId="15" xfId="0" applyFont="1" applyBorder="1" applyAlignment="1">
      <alignment vertical="top"/>
    </xf>
    <xf numFmtId="0" fontId="10" fillId="0" borderId="23" xfId="0" applyFont="1" applyBorder="1" applyAlignment="1">
      <alignment horizontal="right" vertical="top"/>
    </xf>
    <xf numFmtId="0" fontId="10" fillId="0" borderId="24" xfId="0" applyFont="1" applyBorder="1" applyAlignment="1">
      <alignment horizontal="right" vertical="top"/>
    </xf>
    <xf numFmtId="184" fontId="12" fillId="0" borderId="33" xfId="2" applyNumberFormat="1" applyFont="1" applyFill="1" applyBorder="1" applyAlignment="1">
      <alignment horizontal="right" vertical="center"/>
    </xf>
    <xf numFmtId="184" fontId="12" fillId="0" borderId="34" xfId="2" applyNumberFormat="1" applyFont="1" applyFill="1" applyBorder="1" applyAlignment="1">
      <alignment horizontal="right" vertical="center"/>
    </xf>
    <xf numFmtId="176" fontId="12" fillId="0" borderId="34" xfId="2" applyNumberFormat="1" applyFont="1" applyFill="1" applyBorder="1" applyAlignment="1">
      <alignment horizontal="center" vertical="center"/>
    </xf>
    <xf numFmtId="185" fontId="12" fillId="0" borderId="33" xfId="2" applyNumberFormat="1" applyFont="1" applyFill="1" applyBorder="1" applyAlignment="1">
      <alignment horizontal="right" vertical="center"/>
    </xf>
    <xf numFmtId="185" fontId="12" fillId="0" borderId="34" xfId="2" applyNumberFormat="1" applyFont="1" applyFill="1" applyBorder="1" applyAlignment="1">
      <alignment horizontal="right" vertical="center"/>
    </xf>
    <xf numFmtId="186" fontId="12" fillId="0" borderId="34" xfId="2" applyNumberFormat="1" applyFont="1" applyFill="1" applyBorder="1" applyAlignment="1">
      <alignment horizontal="right" vertical="center"/>
    </xf>
    <xf numFmtId="0" fontId="6" fillId="0" borderId="1" xfId="0" applyFont="1" applyBorder="1">
      <alignment vertical="center"/>
    </xf>
    <xf numFmtId="0" fontId="5" fillId="0" borderId="0" xfId="0" applyFont="1" applyAlignment="1">
      <alignment horizontal="left" vertical="center"/>
    </xf>
    <xf numFmtId="0" fontId="5" fillId="0" borderId="1" xfId="0" applyFont="1" applyBorder="1" applyAlignment="1">
      <alignment horizontal="left" vertical="center"/>
    </xf>
    <xf numFmtId="0" fontId="6" fillId="0" borderId="1" xfId="0" applyFont="1" applyBorder="1" applyAlignment="1">
      <alignment horizontal="right"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10" fillId="0" borderId="0" xfId="0" applyFont="1" applyAlignment="1">
      <alignment horizontal="right" vertical="center"/>
    </xf>
    <xf numFmtId="0" fontId="10" fillId="0" borderId="44" xfId="0" applyFont="1" applyBorder="1" applyAlignment="1">
      <alignment horizontal="right" vertical="center"/>
    </xf>
    <xf numFmtId="0" fontId="10" fillId="0" borderId="45" xfId="0" applyFont="1" applyBorder="1" applyAlignment="1">
      <alignment horizontal="right" vertical="top"/>
    </xf>
    <xf numFmtId="0" fontId="12" fillId="2" borderId="0" xfId="0" applyFont="1" applyFill="1" applyAlignment="1">
      <alignment horizontal="distributed" vertical="center"/>
    </xf>
    <xf numFmtId="0" fontId="12" fillId="2" borderId="35" xfId="0" applyFont="1" applyFill="1" applyBorder="1" applyAlignment="1">
      <alignment horizontal="distributed" vertical="center"/>
    </xf>
    <xf numFmtId="38" fontId="12" fillId="2" borderId="33" xfId="1" applyFont="1" applyFill="1" applyBorder="1" applyAlignment="1">
      <alignment horizontal="right" vertical="center"/>
    </xf>
    <xf numFmtId="38" fontId="12" fillId="2" borderId="34" xfId="1" applyFont="1" applyFill="1" applyBorder="1" applyAlignment="1">
      <alignment horizontal="right" vertical="center"/>
    </xf>
    <xf numFmtId="38" fontId="12" fillId="2" borderId="46" xfId="1" applyFont="1" applyFill="1" applyBorder="1" applyAlignment="1">
      <alignment horizontal="right" vertical="center"/>
    </xf>
    <xf numFmtId="187" fontId="12" fillId="2" borderId="33" xfId="1" applyNumberFormat="1" applyFont="1" applyFill="1" applyBorder="1" applyAlignment="1">
      <alignment horizontal="right" vertical="center"/>
    </xf>
    <xf numFmtId="187" fontId="12" fillId="2" borderId="34" xfId="1" applyNumberFormat="1" applyFont="1" applyFill="1" applyBorder="1" applyAlignment="1">
      <alignment horizontal="right" vertical="center"/>
    </xf>
    <xf numFmtId="187" fontId="12" fillId="2" borderId="27" xfId="1" applyNumberFormat="1" applyFont="1" applyFill="1" applyBorder="1" applyAlignment="1">
      <alignment horizontal="right" vertical="center"/>
    </xf>
    <xf numFmtId="0" fontId="12" fillId="0" borderId="0" xfId="0" applyFont="1" applyAlignment="1">
      <alignment horizontal="distributed" vertical="center"/>
    </xf>
    <xf numFmtId="0" fontId="12" fillId="0" borderId="35" xfId="0" applyFont="1" applyBorder="1" applyAlignment="1">
      <alignment horizontal="distributed" vertical="center"/>
    </xf>
    <xf numFmtId="38" fontId="12" fillId="0" borderId="46" xfId="1" applyFont="1" applyBorder="1" applyAlignment="1">
      <alignment horizontal="right" vertical="center"/>
    </xf>
    <xf numFmtId="187" fontId="12" fillId="0" borderId="33" xfId="1" applyNumberFormat="1" applyFont="1" applyBorder="1" applyAlignment="1">
      <alignment horizontal="right" vertical="center"/>
    </xf>
    <xf numFmtId="187" fontId="12" fillId="0" borderId="34" xfId="1" applyNumberFormat="1" applyFont="1" applyBorder="1" applyAlignment="1">
      <alignment horizontal="right" vertical="center"/>
    </xf>
    <xf numFmtId="187" fontId="12" fillId="0" borderId="27" xfId="1" applyNumberFormat="1" applyFont="1" applyBorder="1" applyAlignment="1">
      <alignment horizontal="right" vertical="center"/>
    </xf>
    <xf numFmtId="38" fontId="12" fillId="0" borderId="27" xfId="1" applyFont="1" applyBorder="1" applyAlignment="1">
      <alignment horizontal="right" vertical="center"/>
    </xf>
    <xf numFmtId="38" fontId="12" fillId="0" borderId="0" xfId="1" applyFont="1" applyBorder="1" applyAlignment="1">
      <alignment horizontal="right" vertical="center"/>
    </xf>
    <xf numFmtId="38" fontId="12" fillId="0" borderId="26" xfId="1" applyFont="1" applyBorder="1" applyAlignment="1">
      <alignment horizontal="right" vertical="center"/>
    </xf>
    <xf numFmtId="38" fontId="12" fillId="0" borderId="35" xfId="1" applyFont="1" applyBorder="1" applyAlignment="1">
      <alignment horizontal="right" vertical="center"/>
    </xf>
    <xf numFmtId="38" fontId="12" fillId="0" borderId="34" xfId="1" quotePrefix="1" applyFont="1" applyBorder="1" applyAlignment="1">
      <alignment horizontal="right" vertical="center"/>
    </xf>
    <xf numFmtId="0" fontId="12" fillId="0" borderId="1" xfId="0" applyFont="1" applyBorder="1" applyAlignment="1">
      <alignment horizontal="distributed" vertical="center"/>
    </xf>
    <xf numFmtId="0" fontId="12" fillId="0" borderId="47" xfId="0" applyFont="1" applyBorder="1" applyAlignment="1">
      <alignment horizontal="distributed" vertical="center"/>
    </xf>
    <xf numFmtId="38" fontId="12" fillId="0" borderId="28" xfId="1" applyFont="1" applyBorder="1" applyAlignment="1">
      <alignment horizontal="right" vertical="center"/>
    </xf>
    <xf numFmtId="38" fontId="12" fillId="0" borderId="29" xfId="1" applyFont="1" applyBorder="1" applyAlignment="1">
      <alignment horizontal="right" vertical="center"/>
    </xf>
    <xf numFmtId="38" fontId="12" fillId="0" borderId="48" xfId="1" applyFont="1" applyBorder="1" applyAlignment="1">
      <alignment horizontal="right" vertical="center"/>
    </xf>
    <xf numFmtId="187" fontId="12" fillId="0" borderId="28" xfId="1" applyNumberFormat="1" applyFont="1" applyBorder="1" applyAlignment="1">
      <alignment horizontal="right" vertical="center"/>
    </xf>
    <xf numFmtId="187" fontId="12" fillId="0" borderId="29" xfId="1" applyNumberFormat="1" applyFont="1" applyBorder="1" applyAlignment="1">
      <alignment horizontal="right" vertical="center"/>
    </xf>
    <xf numFmtId="187" fontId="12" fillId="0" borderId="17" xfId="1" applyNumberFormat="1" applyFont="1" applyBorder="1" applyAlignment="1">
      <alignment horizontal="right" vertical="center"/>
    </xf>
    <xf numFmtId="183" fontId="11" fillId="0" borderId="0" xfId="0" applyNumberFormat="1" applyFont="1">
      <alignment vertical="center"/>
    </xf>
    <xf numFmtId="183" fontId="12" fillId="0" borderId="0" xfId="0" applyNumberFormat="1" applyFont="1">
      <alignment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2" fillId="0" borderId="0" xfId="0" applyFont="1" applyAlignment="1">
      <alignment horizontal="distributed" vertical="center" indent="1"/>
    </xf>
    <xf numFmtId="0" fontId="12" fillId="0" borderId="35" xfId="0" applyFont="1" applyBorder="1" applyAlignment="1">
      <alignment horizontal="distributed" vertical="center" indent="1"/>
    </xf>
    <xf numFmtId="0" fontId="11" fillId="0" borderId="0" xfId="0" applyFont="1" applyAlignment="1">
      <alignment horizontal="right" vertical="center"/>
    </xf>
    <xf numFmtId="0" fontId="12" fillId="0" borderId="30" xfId="0" applyFont="1" applyBorder="1" applyAlignment="1">
      <alignment horizontal="distributed" vertical="center" indent="1"/>
    </xf>
    <xf numFmtId="0" fontId="12" fillId="0" borderId="52" xfId="0" applyFont="1" applyBorder="1" applyAlignment="1">
      <alignment horizontal="distributed" vertical="center" indent="1"/>
    </xf>
    <xf numFmtId="38" fontId="12" fillId="0" borderId="31" xfId="1" applyFont="1" applyBorder="1" applyAlignment="1">
      <alignment horizontal="right" vertical="center"/>
    </xf>
    <xf numFmtId="38" fontId="12" fillId="0" borderId="30" xfId="1" applyFont="1" applyBorder="1" applyAlignment="1">
      <alignment horizontal="right" vertical="center"/>
    </xf>
    <xf numFmtId="38" fontId="12" fillId="0" borderId="53" xfId="1" applyFont="1" applyBorder="1" applyAlignment="1">
      <alignment horizontal="right" vertical="center"/>
    </xf>
    <xf numFmtId="38" fontId="12" fillId="0" borderId="54" xfId="1" applyFont="1" applyBorder="1" applyAlignment="1">
      <alignment horizontal="right" vertical="center"/>
    </xf>
    <xf numFmtId="38" fontId="12" fillId="0" borderId="25" xfId="1" applyFont="1" applyBorder="1" applyAlignment="1">
      <alignment horizontal="right" vertical="center"/>
    </xf>
    <xf numFmtId="0" fontId="12" fillId="0" borderId="1" xfId="0" applyFont="1" applyBorder="1" applyAlignment="1">
      <alignment horizontal="distributed" vertical="center" indent="1"/>
    </xf>
    <xf numFmtId="0" fontId="12" fillId="0" borderId="47" xfId="0" applyFont="1" applyBorder="1" applyAlignment="1">
      <alignment horizontal="distributed" vertical="center" indent="1"/>
    </xf>
    <xf numFmtId="38" fontId="12" fillId="0" borderId="17" xfId="1" applyFont="1" applyBorder="1" applyAlignment="1">
      <alignment horizontal="right" vertical="center"/>
    </xf>
    <xf numFmtId="180" fontId="11" fillId="0" borderId="0" xfId="0" applyNumberFormat="1" applyFont="1" applyAlignment="1">
      <alignment horizontal="right" vertical="center"/>
    </xf>
    <xf numFmtId="0" fontId="14" fillId="0" borderId="20" xfId="0" applyFont="1" applyBorder="1" applyAlignment="1">
      <alignment horizontal="center" vertical="center" wrapText="1"/>
    </xf>
    <xf numFmtId="0" fontId="14" fillId="0" borderId="20" xfId="0" applyFont="1" applyBorder="1" applyAlignment="1">
      <alignment horizontal="center" vertical="center"/>
    </xf>
    <xf numFmtId="0" fontId="4" fillId="0" borderId="3" xfId="0" applyFont="1" applyBorder="1" applyAlignment="1">
      <alignment horizontal="center" vertical="center" wrapText="1"/>
    </xf>
    <xf numFmtId="0" fontId="14" fillId="0" borderId="22" xfId="0" applyFont="1" applyBorder="1" applyAlignment="1">
      <alignment horizontal="center" vertical="center"/>
    </xf>
    <xf numFmtId="0" fontId="4" fillId="0" borderId="22" xfId="0" applyFont="1" applyBorder="1" applyAlignment="1">
      <alignment horizontal="center" vertical="center" wrapText="1"/>
    </xf>
    <xf numFmtId="0" fontId="4" fillId="0" borderId="12" xfId="0" applyFont="1" applyBorder="1" applyAlignment="1">
      <alignment horizontal="center" vertical="center" wrapText="1"/>
    </xf>
    <xf numFmtId="188" fontId="12" fillId="0" borderId="33" xfId="0" applyNumberFormat="1" applyFont="1" applyBorder="1" applyAlignment="1">
      <alignment horizontal="right" vertical="center"/>
    </xf>
    <xf numFmtId="188" fontId="12" fillId="0" borderId="34" xfId="0" applyNumberFormat="1" applyFont="1" applyBorder="1" applyAlignment="1">
      <alignment horizontal="right" vertical="center"/>
    </xf>
    <xf numFmtId="189" fontId="12" fillId="0" borderId="34" xfId="0" applyNumberFormat="1" applyFont="1" applyBorder="1" applyAlignment="1">
      <alignment horizontal="right" vertical="center"/>
    </xf>
    <xf numFmtId="189" fontId="12" fillId="0" borderId="27" xfId="0" applyNumberFormat="1" applyFont="1" applyBorder="1" applyAlignment="1">
      <alignment horizontal="right" vertical="center"/>
    </xf>
    <xf numFmtId="189" fontId="12" fillId="0" borderId="0" xfId="0" applyNumberFormat="1" applyFont="1">
      <alignment vertical="center"/>
    </xf>
    <xf numFmtId="0" fontId="12" fillId="0" borderId="0" xfId="0" applyFont="1" applyAlignment="1">
      <alignment horizontal="right" vertical="center"/>
    </xf>
    <xf numFmtId="188" fontId="12" fillId="0" borderId="25" xfId="0" applyNumberFormat="1" applyFont="1" applyBorder="1" applyAlignment="1">
      <alignment horizontal="right" vertical="center"/>
    </xf>
    <xf numFmtId="188" fontId="12" fillId="0" borderId="0" xfId="0" applyNumberFormat="1" applyFont="1" applyAlignment="1">
      <alignment horizontal="right" vertical="center"/>
    </xf>
    <xf numFmtId="188" fontId="12" fillId="0" borderId="26" xfId="0" applyNumberFormat="1" applyFont="1" applyBorder="1" applyAlignment="1">
      <alignment horizontal="right" vertical="center"/>
    </xf>
    <xf numFmtId="188" fontId="12" fillId="0" borderId="27" xfId="0" applyNumberFormat="1" applyFont="1" applyBorder="1" applyAlignment="1">
      <alignment horizontal="right" vertical="center"/>
    </xf>
    <xf numFmtId="0" fontId="12" fillId="0" borderId="11" xfId="0" applyFont="1" applyBorder="1" applyAlignment="1">
      <alignment horizontal="distributed" vertical="center" indent="1"/>
    </xf>
    <xf numFmtId="0" fontId="12" fillId="0" borderId="39" xfId="0" applyFont="1" applyBorder="1" applyAlignment="1">
      <alignment horizontal="distributed" vertical="center" indent="1"/>
    </xf>
    <xf numFmtId="188" fontId="12" fillId="0" borderId="55" xfId="0" applyNumberFormat="1" applyFont="1" applyBorder="1" applyAlignment="1">
      <alignment horizontal="right" vertical="center"/>
    </xf>
    <xf numFmtId="188" fontId="12" fillId="0" borderId="11" xfId="0" applyNumberFormat="1" applyFont="1" applyBorder="1" applyAlignment="1">
      <alignment horizontal="right" vertical="center"/>
    </xf>
    <xf numFmtId="188" fontId="12" fillId="0" borderId="13" xfId="0" applyNumberFormat="1" applyFont="1" applyBorder="1" applyAlignment="1">
      <alignment horizontal="right" vertical="center"/>
    </xf>
    <xf numFmtId="188" fontId="12" fillId="0" borderId="12" xfId="0" applyNumberFormat="1" applyFont="1" applyBorder="1" applyAlignment="1">
      <alignment horizontal="right" vertical="center"/>
    </xf>
    <xf numFmtId="189" fontId="12" fillId="0" borderId="12" xfId="0" applyNumberFormat="1" applyFont="1" applyBorder="1" applyAlignment="1">
      <alignment horizontal="right" vertical="center"/>
    </xf>
    <xf numFmtId="189" fontId="12" fillId="0" borderId="11" xfId="0" applyNumberFormat="1" applyFont="1" applyBorder="1" applyAlignment="1">
      <alignment horizontal="right" vertical="center"/>
    </xf>
    <xf numFmtId="189" fontId="12" fillId="0" borderId="0" xfId="0" applyNumberFormat="1" applyFont="1" applyAlignment="1">
      <alignment horizontal="right" vertical="center"/>
    </xf>
    <xf numFmtId="0" fontId="12" fillId="0" borderId="1" xfId="0" applyFont="1" applyBorder="1" applyAlignment="1">
      <alignment horizontal="distributed" vertical="center" indent="1"/>
    </xf>
    <xf numFmtId="188" fontId="12" fillId="0" borderId="56" xfId="0" applyNumberFormat="1" applyFont="1" applyBorder="1" applyAlignment="1">
      <alignment horizontal="right" vertical="center"/>
    </xf>
    <xf numFmtId="188" fontId="12" fillId="0" borderId="1" xfId="0" applyNumberFormat="1" applyFont="1" applyBorder="1" applyAlignment="1">
      <alignment horizontal="right" vertical="center"/>
    </xf>
    <xf numFmtId="188" fontId="12" fillId="0" borderId="17" xfId="0" applyNumberFormat="1" applyFont="1" applyBorder="1" applyAlignment="1">
      <alignment horizontal="right" vertical="center"/>
    </xf>
    <xf numFmtId="189" fontId="12" fillId="0" borderId="17" xfId="0" applyNumberFormat="1" applyFont="1" applyBorder="1" applyAlignment="1">
      <alignment horizontal="right" vertical="center"/>
    </xf>
    <xf numFmtId="189" fontId="12" fillId="0" borderId="1" xfId="0" applyNumberFormat="1" applyFont="1" applyBorder="1" applyAlignment="1">
      <alignment horizontal="right" vertical="center"/>
    </xf>
    <xf numFmtId="0" fontId="6" fillId="0" borderId="0" xfId="0" applyFont="1" applyAlignment="1">
      <alignment horizontal="left" vertical="center"/>
    </xf>
    <xf numFmtId="56" fontId="5" fillId="0" borderId="0" xfId="0" applyNumberFormat="1" applyFont="1">
      <alignment vertical="center"/>
    </xf>
    <xf numFmtId="0" fontId="5" fillId="0" borderId="0" xfId="0" applyFont="1" applyAlignment="1">
      <alignment horizontal="left" vertical="center"/>
    </xf>
    <xf numFmtId="0" fontId="6" fillId="0" borderId="1" xfId="0" applyFont="1" applyBorder="1" applyAlignment="1">
      <alignment horizontal="right"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15" fillId="0" borderId="0" xfId="0" applyFont="1" applyAlignment="1">
      <alignment vertical="top"/>
    </xf>
    <xf numFmtId="0" fontId="10" fillId="0" borderId="25" xfId="0" applyFont="1" applyBorder="1" applyAlignment="1">
      <alignment horizontal="right" vertical="top"/>
    </xf>
    <xf numFmtId="0" fontId="10" fillId="0" borderId="35" xfId="0" applyFont="1" applyBorder="1" applyAlignment="1">
      <alignment horizontal="right" vertical="top"/>
    </xf>
    <xf numFmtId="0" fontId="10" fillId="0" borderId="26" xfId="0" applyFont="1" applyBorder="1" applyAlignment="1">
      <alignment horizontal="right" vertical="top"/>
    </xf>
    <xf numFmtId="0" fontId="10" fillId="0" borderId="27" xfId="0" applyFont="1" applyBorder="1" applyAlignment="1">
      <alignment horizontal="right" vertical="top"/>
    </xf>
    <xf numFmtId="0" fontId="12" fillId="0" borderId="26" xfId="0" applyFont="1" applyBorder="1" applyAlignment="1">
      <alignment horizontal="right" vertical="top"/>
    </xf>
    <xf numFmtId="0" fontId="10" fillId="0" borderId="65" xfId="0" applyFont="1" applyBorder="1" applyAlignment="1">
      <alignment vertical="top"/>
    </xf>
    <xf numFmtId="0" fontId="15" fillId="0" borderId="26" xfId="0" applyFont="1" applyBorder="1" applyAlignment="1">
      <alignment vertical="top"/>
    </xf>
    <xf numFmtId="0" fontId="15" fillId="0" borderId="14" xfId="0" applyFont="1" applyBorder="1" applyAlignment="1">
      <alignment vertical="top"/>
    </xf>
    <xf numFmtId="38" fontId="12" fillId="0" borderId="25" xfId="1" applyFont="1" applyFill="1" applyBorder="1" applyAlignment="1">
      <alignment horizontal="right" vertical="center"/>
    </xf>
    <xf numFmtId="38" fontId="12" fillId="0" borderId="0" xfId="1" applyFont="1" applyFill="1" applyBorder="1" applyAlignment="1">
      <alignment horizontal="right" vertical="center"/>
    </xf>
    <xf numFmtId="38" fontId="12" fillId="0" borderId="35" xfId="1" applyFont="1" applyFill="1" applyBorder="1" applyAlignment="1">
      <alignment horizontal="right" vertical="center"/>
    </xf>
    <xf numFmtId="38" fontId="12" fillId="0" borderId="26" xfId="1" applyFont="1" applyFill="1" applyBorder="1" applyAlignment="1">
      <alignment horizontal="right" vertical="center"/>
    </xf>
    <xf numFmtId="38" fontId="12" fillId="0" borderId="27" xfId="1" applyFont="1" applyFill="1" applyBorder="1" applyAlignment="1">
      <alignment horizontal="right" vertical="center"/>
    </xf>
    <xf numFmtId="177" fontId="12" fillId="0" borderId="25" xfId="2" applyNumberFormat="1" applyFont="1" applyFill="1" applyBorder="1" applyAlignment="1">
      <alignment horizontal="right" vertical="center"/>
    </xf>
    <xf numFmtId="177" fontId="12" fillId="0" borderId="0" xfId="2" applyNumberFormat="1" applyFont="1" applyFill="1" applyBorder="1" applyAlignment="1">
      <alignment horizontal="right" vertical="center"/>
    </xf>
    <xf numFmtId="177" fontId="12" fillId="0" borderId="26" xfId="2" applyNumberFormat="1" applyFont="1" applyFill="1" applyBorder="1" applyAlignment="1">
      <alignment horizontal="right" vertical="center"/>
    </xf>
    <xf numFmtId="177" fontId="12" fillId="0" borderId="27" xfId="2" applyNumberFormat="1" applyFont="1" applyFill="1" applyBorder="1" applyAlignment="1">
      <alignment horizontal="right" vertical="center"/>
    </xf>
    <xf numFmtId="177" fontId="12" fillId="0" borderId="33" xfId="2" applyNumberFormat="1" applyFont="1" applyFill="1" applyBorder="1" applyAlignment="1">
      <alignment horizontal="right" vertical="center"/>
    </xf>
    <xf numFmtId="177" fontId="12" fillId="0" borderId="34" xfId="2" applyNumberFormat="1" applyFont="1" applyFill="1" applyBorder="1" applyAlignment="1">
      <alignment horizontal="right" vertical="center"/>
    </xf>
    <xf numFmtId="177" fontId="12" fillId="0" borderId="34" xfId="0" applyNumberFormat="1" applyFont="1" applyBorder="1" applyAlignment="1">
      <alignment horizontal="right" vertical="center"/>
    </xf>
    <xf numFmtId="0" fontId="12" fillId="0" borderId="56" xfId="0" applyFont="1" applyBorder="1">
      <alignment vertical="center"/>
    </xf>
    <xf numFmtId="38" fontId="12" fillId="0" borderId="1" xfId="1" applyFont="1" applyBorder="1" applyAlignment="1">
      <alignment vertical="center"/>
    </xf>
    <xf numFmtId="38" fontId="12" fillId="0" borderId="47" xfId="1" applyFont="1" applyBorder="1" applyAlignment="1">
      <alignment vertical="center"/>
    </xf>
    <xf numFmtId="38" fontId="12" fillId="0" borderId="17" xfId="1" applyFont="1" applyBorder="1" applyAlignment="1">
      <alignment vertical="center"/>
    </xf>
    <xf numFmtId="38" fontId="12" fillId="0" borderId="18" xfId="1" applyFont="1" applyBorder="1" applyAlignment="1">
      <alignment vertical="center"/>
    </xf>
    <xf numFmtId="38" fontId="12" fillId="0" borderId="56" xfId="1" applyFont="1" applyBorder="1" applyAlignment="1">
      <alignment vertical="center"/>
    </xf>
    <xf numFmtId="190" fontId="12" fillId="0" borderId="1" xfId="2" applyNumberFormat="1" applyFont="1" applyBorder="1" applyAlignment="1">
      <alignment vertical="center"/>
    </xf>
    <xf numFmtId="190" fontId="12" fillId="0" borderId="18" xfId="2" applyNumberFormat="1" applyFont="1" applyBorder="1" applyAlignment="1">
      <alignment vertical="center"/>
    </xf>
    <xf numFmtId="190" fontId="12" fillId="0" borderId="17" xfId="2" applyNumberFormat="1" applyFont="1" applyBorder="1" applyAlignment="1">
      <alignment vertical="center"/>
    </xf>
    <xf numFmtId="190" fontId="12" fillId="0" borderId="47" xfId="2" applyNumberFormat="1" applyFont="1" applyBorder="1" applyAlignment="1">
      <alignment vertical="center"/>
    </xf>
    <xf numFmtId="190" fontId="12" fillId="0" borderId="56" xfId="2" applyNumberFormat="1" applyFont="1" applyBorder="1" applyAlignment="1">
      <alignment vertical="center"/>
    </xf>
    <xf numFmtId="0" fontId="4" fillId="0" borderId="18" xfId="0" applyFont="1" applyBorder="1" applyAlignment="1">
      <alignment horizontal="right" vertical="center"/>
    </xf>
    <xf numFmtId="0" fontId="4" fillId="0" borderId="1" xfId="0" applyFont="1" applyBorder="1" applyAlignment="1">
      <alignment horizontal="right" vertical="center"/>
    </xf>
    <xf numFmtId="180" fontId="6" fillId="0" borderId="2" xfId="0" applyNumberFormat="1" applyFont="1" applyBorder="1" applyAlignment="1">
      <alignment horizontal="right" vertical="center"/>
    </xf>
    <xf numFmtId="0" fontId="2" fillId="0" borderId="0" xfId="0" applyFont="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3" xfId="0" applyFont="1" applyBorder="1" applyAlignment="1">
      <alignment horizontal="center" vertic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12" fillId="0" borderId="0" xfId="0" applyFont="1" applyAlignment="1">
      <alignment horizontal="center" vertical="center" wrapText="1"/>
    </xf>
    <xf numFmtId="0" fontId="12" fillId="0" borderId="35" xfId="0" applyFont="1" applyBorder="1" applyAlignment="1">
      <alignment horizontal="center" vertical="center" wrapText="1"/>
    </xf>
    <xf numFmtId="0" fontId="12" fillId="0" borderId="69" xfId="0" applyFont="1" applyBorder="1" applyAlignment="1">
      <alignment horizontal="distributed" vertical="center"/>
    </xf>
    <xf numFmtId="0" fontId="12" fillId="0" borderId="70" xfId="0" applyFont="1" applyBorder="1" applyAlignment="1">
      <alignment horizontal="distributed" vertical="center"/>
    </xf>
    <xf numFmtId="0" fontId="12" fillId="0" borderId="71" xfId="0" applyFont="1" applyBorder="1" applyAlignment="1">
      <alignment horizontal="distributed" vertical="center"/>
    </xf>
    <xf numFmtId="38" fontId="12" fillId="0" borderId="72" xfId="1" applyFont="1" applyBorder="1" applyAlignment="1">
      <alignment horizontal="right" vertical="center"/>
    </xf>
    <xf numFmtId="38" fontId="12" fillId="0" borderId="73" xfId="1" applyFont="1" applyBorder="1" applyAlignment="1">
      <alignment horizontal="right" vertical="center"/>
    </xf>
    <xf numFmtId="38" fontId="12" fillId="0" borderId="70" xfId="1" applyFont="1" applyBorder="1" applyAlignment="1">
      <alignment horizontal="right" vertical="center"/>
    </xf>
    <xf numFmtId="38" fontId="12" fillId="0" borderId="71" xfId="1" applyFont="1" applyBorder="1" applyAlignment="1">
      <alignment horizontal="right" vertical="center"/>
    </xf>
    <xf numFmtId="191" fontId="12" fillId="0" borderId="74" xfId="0" applyNumberFormat="1" applyFont="1" applyBorder="1" applyAlignment="1">
      <alignment horizontal="right" vertical="center"/>
    </xf>
    <xf numFmtId="0" fontId="12" fillId="0" borderId="74" xfId="0" applyFont="1" applyBorder="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distributed" vertical="center"/>
    </xf>
    <xf numFmtId="0" fontId="12" fillId="0" borderId="73" xfId="0" applyFont="1" applyBorder="1" applyAlignment="1">
      <alignment horizontal="distributed" vertical="center"/>
    </xf>
    <xf numFmtId="177" fontId="12" fillId="0" borderId="71" xfId="0" applyNumberFormat="1" applyFont="1" applyBorder="1" applyAlignment="1">
      <alignment horizontal="right" vertical="center"/>
    </xf>
    <xf numFmtId="177" fontId="12" fillId="0" borderId="73" xfId="0" applyNumberFormat="1" applyFont="1" applyBorder="1" applyAlignment="1">
      <alignment horizontal="right" vertical="center"/>
    </xf>
    <xf numFmtId="177" fontId="12" fillId="0" borderId="70" xfId="0" applyNumberFormat="1" applyFont="1" applyBorder="1" applyAlignment="1">
      <alignment horizontal="right" vertical="center"/>
    </xf>
    <xf numFmtId="0" fontId="12" fillId="0" borderId="71" xfId="0" applyFont="1" applyBorder="1" applyAlignment="1">
      <alignment horizontal="right" vertical="center"/>
    </xf>
    <xf numFmtId="0" fontId="12" fillId="0" borderId="75" xfId="0" applyFont="1" applyBorder="1" applyAlignment="1">
      <alignment horizontal="right" vertical="center"/>
    </xf>
    <xf numFmtId="0" fontId="16" fillId="0" borderId="0" xfId="0" applyFont="1">
      <alignment vertical="center"/>
    </xf>
    <xf numFmtId="0" fontId="12" fillId="0" borderId="40" xfId="0" applyFont="1" applyBorder="1" applyAlignment="1">
      <alignment horizontal="distributed" vertical="center"/>
    </xf>
    <xf numFmtId="0" fontId="12" fillId="0" borderId="67" xfId="0" applyFont="1" applyBorder="1" applyAlignment="1">
      <alignment horizontal="distributed" vertical="center"/>
    </xf>
    <xf numFmtId="0" fontId="12" fillId="0" borderId="43" xfId="0" applyFont="1" applyBorder="1" applyAlignment="1">
      <alignment horizontal="distributed" vertical="center"/>
    </xf>
    <xf numFmtId="38" fontId="12" fillId="0" borderId="76" xfId="1" applyFont="1" applyBorder="1" applyAlignment="1">
      <alignment horizontal="right" vertical="center"/>
    </xf>
    <xf numFmtId="38" fontId="12" fillId="0" borderId="68" xfId="1" applyFont="1" applyBorder="1" applyAlignment="1">
      <alignment horizontal="right" vertical="center"/>
    </xf>
    <xf numFmtId="38" fontId="12" fillId="0" borderId="67" xfId="1" applyFont="1" applyBorder="1" applyAlignment="1">
      <alignment horizontal="right" vertical="center"/>
    </xf>
    <xf numFmtId="38" fontId="12" fillId="0" borderId="43" xfId="1" applyFont="1" applyBorder="1" applyAlignment="1">
      <alignment horizontal="right" vertical="center"/>
    </xf>
    <xf numFmtId="191" fontId="12" fillId="0" borderId="41" xfId="0" applyNumberFormat="1" applyFont="1" applyBorder="1" applyAlignment="1">
      <alignment horizontal="right" vertical="center"/>
    </xf>
    <xf numFmtId="0" fontId="12" fillId="0" borderId="41" xfId="0" applyFont="1" applyBorder="1" applyAlignment="1">
      <alignment horizontal="center" vertical="center"/>
    </xf>
    <xf numFmtId="0" fontId="12" fillId="0" borderId="43" xfId="0" applyFont="1" applyBorder="1" applyAlignment="1">
      <alignment horizontal="center" vertical="center"/>
    </xf>
    <xf numFmtId="0" fontId="12" fillId="0" borderId="76" xfId="0" applyFont="1" applyBorder="1" applyAlignment="1">
      <alignment horizontal="distributed" vertical="center"/>
    </xf>
    <xf numFmtId="0" fontId="12" fillId="0" borderId="68" xfId="0" applyFont="1" applyBorder="1" applyAlignment="1">
      <alignment horizontal="distributed" vertical="center"/>
    </xf>
    <xf numFmtId="177" fontId="12" fillId="0" borderId="43" xfId="0" applyNumberFormat="1" applyFont="1" applyBorder="1" applyAlignment="1">
      <alignment horizontal="right" vertical="center"/>
    </xf>
    <xf numFmtId="177" fontId="12" fillId="0" borderId="68" xfId="0" applyNumberFormat="1" applyFont="1" applyBorder="1" applyAlignment="1">
      <alignment horizontal="right" vertical="center"/>
    </xf>
    <xf numFmtId="177" fontId="12" fillId="0" borderId="67" xfId="0" applyNumberFormat="1" applyFont="1" applyBorder="1" applyAlignment="1">
      <alignment horizontal="right" vertical="center"/>
    </xf>
    <xf numFmtId="0" fontId="12" fillId="0" borderId="43" xfId="0" applyFont="1" applyBorder="1" applyAlignment="1">
      <alignment horizontal="right" vertical="center"/>
    </xf>
    <xf numFmtId="0" fontId="12" fillId="0" borderId="77" xfId="0" applyFont="1" applyBorder="1" applyAlignment="1">
      <alignment horizontal="right" vertical="center"/>
    </xf>
    <xf numFmtId="0" fontId="12" fillId="0" borderId="11" xfId="0" applyFont="1" applyBorder="1" applyAlignment="1">
      <alignment horizontal="center" vertical="center" wrapText="1"/>
    </xf>
    <xf numFmtId="0" fontId="12" fillId="0" borderId="39" xfId="0" applyFont="1" applyBorder="1" applyAlignment="1">
      <alignment horizontal="center" vertical="center" wrapText="1"/>
    </xf>
    <xf numFmtId="0" fontId="12" fillId="3" borderId="21" xfId="0" applyFont="1" applyFill="1" applyBorder="1" applyAlignment="1">
      <alignment horizontal="distributed" vertical="center"/>
    </xf>
    <xf numFmtId="0" fontId="12" fillId="3" borderId="13" xfId="0" applyFont="1" applyFill="1" applyBorder="1" applyAlignment="1">
      <alignment horizontal="distributed" vertical="center"/>
    </xf>
    <xf numFmtId="0" fontId="12" fillId="3" borderId="12" xfId="0" applyFont="1" applyFill="1" applyBorder="1" applyAlignment="1">
      <alignment horizontal="distributed" vertical="center"/>
    </xf>
    <xf numFmtId="38" fontId="12" fillId="3" borderId="21" xfId="0" applyNumberFormat="1" applyFont="1" applyFill="1" applyBorder="1">
      <alignment vertical="center"/>
    </xf>
    <xf numFmtId="38" fontId="12" fillId="3" borderId="22" xfId="0" applyNumberFormat="1" applyFont="1" applyFill="1" applyBorder="1">
      <alignment vertical="center"/>
    </xf>
    <xf numFmtId="0" fontId="12" fillId="3" borderId="22" xfId="0" applyFont="1" applyFill="1" applyBorder="1">
      <alignment vertical="center"/>
    </xf>
    <xf numFmtId="191" fontId="12" fillId="3" borderId="12" xfId="0" applyNumberFormat="1" applyFont="1" applyFill="1" applyBorder="1" applyAlignment="1">
      <alignment horizontal="right" vertical="center"/>
    </xf>
    <xf numFmtId="191" fontId="12" fillId="3" borderId="13" xfId="0" applyNumberFormat="1" applyFont="1" applyFill="1" applyBorder="1" applyAlignment="1">
      <alignment horizontal="right" vertical="center"/>
    </xf>
    <xf numFmtId="0" fontId="12" fillId="3" borderId="22" xfId="0" applyFont="1" applyFill="1" applyBorder="1" applyAlignment="1">
      <alignment horizontal="center" vertical="center"/>
    </xf>
    <xf numFmtId="0" fontId="12" fillId="3" borderId="12" xfId="0" applyFont="1" applyFill="1" applyBorder="1" applyAlignment="1">
      <alignment horizontal="center" vertical="center"/>
    </xf>
    <xf numFmtId="191" fontId="12" fillId="3" borderId="64" xfId="0" applyNumberFormat="1" applyFont="1" applyFill="1" applyBorder="1" applyAlignment="1">
      <alignment horizontal="right" vertical="center"/>
    </xf>
    <xf numFmtId="191" fontId="12" fillId="3" borderId="63" xfId="0" applyNumberFormat="1" applyFont="1" applyFill="1" applyBorder="1" applyAlignment="1">
      <alignment horizontal="right" vertical="center"/>
    </xf>
    <xf numFmtId="0" fontId="12" fillId="0" borderId="15" xfId="0" applyFont="1" applyBorder="1" applyAlignment="1">
      <alignment horizontal="center" vertical="center" wrapText="1"/>
    </xf>
    <xf numFmtId="0" fontId="12" fillId="0" borderId="44" xfId="0" applyFont="1" applyBorder="1" applyAlignment="1">
      <alignment horizontal="center" vertical="center"/>
    </xf>
    <xf numFmtId="0" fontId="12" fillId="0" borderId="78" xfId="0" applyFont="1" applyBorder="1" applyAlignment="1">
      <alignment horizontal="distributed" vertical="center"/>
    </xf>
    <xf numFmtId="0" fontId="12" fillId="0" borderId="79" xfId="0" applyFont="1" applyBorder="1" applyAlignment="1">
      <alignment horizontal="distributed" vertical="center"/>
    </xf>
    <xf numFmtId="0" fontId="12" fillId="0" borderId="80" xfId="0" applyFont="1" applyBorder="1" applyAlignment="1">
      <alignment horizontal="distributed" vertical="center"/>
    </xf>
    <xf numFmtId="38" fontId="12" fillId="0" borderId="81" xfId="1" applyFont="1" applyBorder="1" applyAlignment="1">
      <alignment horizontal="right" vertical="center"/>
    </xf>
    <xf numFmtId="38" fontId="12" fillId="0" borderId="82" xfId="1" applyFont="1" applyBorder="1" applyAlignment="1">
      <alignment horizontal="right" vertical="center"/>
    </xf>
    <xf numFmtId="38" fontId="12" fillId="0" borderId="79" xfId="1" applyFont="1" applyBorder="1" applyAlignment="1">
      <alignment horizontal="right" vertical="center"/>
    </xf>
    <xf numFmtId="38" fontId="12" fillId="0" borderId="80" xfId="1" applyFont="1" applyBorder="1" applyAlignment="1">
      <alignment horizontal="right" vertical="center"/>
    </xf>
    <xf numFmtId="191" fontId="12" fillId="0" borderId="83" xfId="0" applyNumberFormat="1" applyFont="1" applyBorder="1" applyAlignment="1">
      <alignment horizontal="right" vertical="center"/>
    </xf>
    <xf numFmtId="0" fontId="12" fillId="0" borderId="83" xfId="0" applyFont="1"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distributed" vertical="center"/>
    </xf>
    <xf numFmtId="0" fontId="12" fillId="0" borderId="82" xfId="0" applyFont="1" applyBorder="1" applyAlignment="1">
      <alignment horizontal="distributed" vertical="center"/>
    </xf>
    <xf numFmtId="177" fontId="12" fillId="0" borderId="80" xfId="0" applyNumberFormat="1" applyFont="1" applyBorder="1" applyAlignment="1">
      <alignment horizontal="right" vertical="center"/>
    </xf>
    <xf numFmtId="177" fontId="12" fillId="0" borderId="82" xfId="0" applyNumberFormat="1" applyFont="1" applyBorder="1" applyAlignment="1">
      <alignment horizontal="right" vertical="center"/>
    </xf>
    <xf numFmtId="177" fontId="12" fillId="0" borderId="79" xfId="0" applyNumberFormat="1" applyFont="1" applyBorder="1" applyAlignment="1">
      <alignment horizontal="right" vertical="center"/>
    </xf>
    <xf numFmtId="0" fontId="12" fillId="0" borderId="80" xfId="0" applyFont="1" applyBorder="1" applyAlignment="1">
      <alignment horizontal="right" vertical="center"/>
    </xf>
    <xf numFmtId="0" fontId="12" fillId="0" borderId="84" xfId="0" applyFont="1" applyBorder="1" applyAlignment="1">
      <alignment horizontal="right" vertical="center"/>
    </xf>
    <xf numFmtId="0" fontId="12" fillId="0" borderId="11" xfId="0" applyFont="1" applyBorder="1" applyAlignment="1">
      <alignment horizontal="center" vertical="center"/>
    </xf>
    <xf numFmtId="0" fontId="12" fillId="0" borderId="39" xfId="0" applyFont="1" applyBorder="1" applyAlignment="1">
      <alignment horizontal="center" vertical="center"/>
    </xf>
    <xf numFmtId="0" fontId="12" fillId="0" borderId="15" xfId="0" applyFont="1" applyBorder="1" applyAlignment="1">
      <alignment horizontal="center" vertical="center"/>
    </xf>
    <xf numFmtId="38" fontId="12" fillId="0" borderId="81" xfId="1" applyFont="1" applyBorder="1" applyAlignment="1">
      <alignment horizontal="right" vertical="center" wrapText="1"/>
    </xf>
    <xf numFmtId="38" fontId="12" fillId="0" borderId="82" xfId="1" applyFont="1" applyBorder="1" applyAlignment="1">
      <alignment horizontal="right" vertical="center" wrapText="1"/>
    </xf>
    <xf numFmtId="38" fontId="12" fillId="0" borderId="79" xfId="1" applyFont="1" applyBorder="1" applyAlignment="1">
      <alignment horizontal="right" vertical="center" wrapText="1"/>
    </xf>
    <xf numFmtId="38" fontId="12" fillId="0" borderId="80" xfId="1" applyFont="1" applyBorder="1" applyAlignment="1">
      <alignment horizontal="right" vertical="center" wrapText="1"/>
    </xf>
    <xf numFmtId="0" fontId="14" fillId="2" borderId="78" xfId="0" applyFont="1" applyFill="1" applyBorder="1" applyAlignment="1">
      <alignment horizontal="distributed" vertical="center"/>
    </xf>
    <xf numFmtId="0" fontId="14" fillId="2" borderId="79" xfId="0" applyFont="1" applyFill="1" applyBorder="1" applyAlignment="1">
      <alignment horizontal="distributed" vertical="center"/>
    </xf>
    <xf numFmtId="0" fontId="14" fillId="2" borderId="80" xfId="0" applyFont="1" applyFill="1" applyBorder="1" applyAlignment="1">
      <alignment horizontal="distributed" vertical="center"/>
    </xf>
    <xf numFmtId="38" fontId="4" fillId="2" borderId="81" xfId="1" applyFont="1" applyFill="1" applyBorder="1" applyAlignment="1">
      <alignment horizontal="right" vertical="center"/>
    </xf>
    <xf numFmtId="38" fontId="4" fillId="2" borderId="82" xfId="1" applyFont="1" applyFill="1" applyBorder="1" applyAlignment="1">
      <alignment horizontal="right" vertical="center"/>
    </xf>
    <xf numFmtId="38" fontId="4" fillId="2" borderId="79" xfId="1" applyFont="1" applyFill="1" applyBorder="1" applyAlignment="1">
      <alignment horizontal="right" vertical="center"/>
    </xf>
    <xf numFmtId="38" fontId="4" fillId="2" borderId="80" xfId="1" applyFont="1" applyFill="1" applyBorder="1" applyAlignment="1">
      <alignment horizontal="right" vertical="center"/>
    </xf>
    <xf numFmtId="191" fontId="4" fillId="2" borderId="83" xfId="0" applyNumberFormat="1" applyFont="1" applyFill="1" applyBorder="1" applyAlignment="1">
      <alignment horizontal="right" vertical="center"/>
    </xf>
    <xf numFmtId="0" fontId="4" fillId="2" borderId="83" xfId="0" applyFont="1" applyFill="1" applyBorder="1" applyAlignment="1">
      <alignment horizontal="center" vertical="center"/>
    </xf>
    <xf numFmtId="0" fontId="4" fillId="2" borderId="80" xfId="0" applyFont="1" applyFill="1" applyBorder="1" applyAlignment="1">
      <alignment horizontal="center" vertical="center"/>
    </xf>
    <xf numFmtId="0" fontId="12" fillId="0" borderId="85" xfId="0" applyFont="1" applyBorder="1" applyAlignment="1">
      <alignment horizontal="distributed" vertical="center"/>
    </xf>
    <xf numFmtId="0" fontId="12" fillId="0" borderId="10" xfId="0" applyFont="1" applyBorder="1" applyAlignment="1">
      <alignment horizontal="distributed" vertical="center"/>
    </xf>
    <xf numFmtId="0" fontId="12" fillId="0" borderId="8" xfId="0" applyFont="1" applyBorder="1" applyAlignment="1">
      <alignment horizontal="distributed" vertical="center"/>
    </xf>
    <xf numFmtId="38" fontId="12" fillId="0" borderId="86" xfId="1" applyFont="1" applyBorder="1" applyAlignment="1">
      <alignment horizontal="right" vertical="center"/>
    </xf>
    <xf numFmtId="38" fontId="12" fillId="0" borderId="9" xfId="1" applyFont="1" applyBorder="1" applyAlignment="1">
      <alignment horizontal="right" vertical="center"/>
    </xf>
    <xf numFmtId="38" fontId="12" fillId="0" borderId="10" xfId="1" applyFont="1" applyBorder="1" applyAlignment="1">
      <alignment horizontal="right" vertical="center"/>
    </xf>
    <xf numFmtId="38" fontId="12" fillId="0" borderId="8" xfId="1" applyFont="1" applyBorder="1" applyAlignment="1">
      <alignment horizontal="right" vertical="center"/>
    </xf>
    <xf numFmtId="191" fontId="12" fillId="0" borderId="87" xfId="0" applyNumberFormat="1" applyFont="1" applyBorder="1" applyAlignment="1">
      <alignment horizontal="right" vertical="center"/>
    </xf>
    <xf numFmtId="0" fontId="12" fillId="0" borderId="87" xfId="0" applyFont="1" applyBorder="1" applyAlignment="1">
      <alignment horizontal="center" vertical="center"/>
    </xf>
    <xf numFmtId="0" fontId="12" fillId="0" borderId="8" xfId="0" applyFont="1" applyBorder="1" applyAlignment="1">
      <alignment horizontal="center" vertical="center"/>
    </xf>
    <xf numFmtId="0" fontId="12" fillId="3" borderId="88" xfId="0" applyFont="1" applyFill="1" applyBorder="1" applyAlignment="1">
      <alignment horizontal="distributed" vertical="center"/>
    </xf>
    <xf numFmtId="0" fontId="12" fillId="3" borderId="63" xfId="0" applyFont="1" applyFill="1" applyBorder="1" applyAlignment="1">
      <alignment horizontal="distributed" vertical="center"/>
    </xf>
    <xf numFmtId="0" fontId="12" fillId="3" borderId="64" xfId="0" applyFont="1" applyFill="1" applyBorder="1" applyAlignment="1">
      <alignment horizontal="distributed" vertical="center"/>
    </xf>
    <xf numFmtId="38" fontId="12" fillId="3" borderId="88" xfId="0" applyNumberFormat="1" applyFont="1" applyFill="1" applyBorder="1">
      <alignment vertical="center"/>
    </xf>
    <xf numFmtId="38" fontId="12" fillId="3" borderId="89" xfId="0" applyNumberFormat="1" applyFont="1" applyFill="1" applyBorder="1">
      <alignment vertical="center"/>
    </xf>
    <xf numFmtId="0" fontId="12" fillId="3" borderId="89" xfId="0" applyFont="1" applyFill="1" applyBorder="1">
      <alignment vertical="center"/>
    </xf>
    <xf numFmtId="38" fontId="12" fillId="3" borderId="89" xfId="0" applyNumberFormat="1" applyFont="1" applyFill="1" applyBorder="1" applyAlignment="1">
      <alignment horizontal="right" vertical="center"/>
    </xf>
    <xf numFmtId="0" fontId="12" fillId="3" borderId="89" xfId="0" applyFont="1" applyFill="1" applyBorder="1" applyAlignment="1">
      <alignment horizontal="right" vertical="center"/>
    </xf>
    <xf numFmtId="0" fontId="12" fillId="3" borderId="64" xfId="0" applyFont="1" applyFill="1" applyBorder="1" applyAlignment="1">
      <alignment horizontal="right" vertical="center"/>
    </xf>
    <xf numFmtId="38" fontId="12" fillId="3" borderId="88" xfId="0" applyNumberFormat="1" applyFont="1" applyFill="1" applyBorder="1" applyAlignment="1">
      <alignment horizontal="right" vertical="center"/>
    </xf>
    <xf numFmtId="0" fontId="12" fillId="3" borderId="61" xfId="0" applyFont="1" applyFill="1" applyBorder="1" applyAlignment="1">
      <alignment horizontal="center" vertical="center"/>
    </xf>
    <xf numFmtId="0" fontId="4" fillId="0" borderId="90" xfId="0" applyFont="1" applyBorder="1" applyAlignment="1">
      <alignment horizontal="center" vertical="center" wrapText="1"/>
    </xf>
    <xf numFmtId="0" fontId="4" fillId="0" borderId="91" xfId="0" applyFont="1" applyBorder="1" applyAlignment="1">
      <alignment horizontal="center" vertical="center"/>
    </xf>
    <xf numFmtId="0" fontId="4" fillId="0" borderId="55" xfId="0" applyFont="1" applyBorder="1" applyAlignment="1">
      <alignment horizontal="center" vertical="center"/>
    </xf>
    <xf numFmtId="0" fontId="9" fillId="0" borderId="55" xfId="0" applyFont="1" applyBorder="1">
      <alignment vertical="center"/>
    </xf>
    <xf numFmtId="0" fontId="9" fillId="0" borderId="88" xfId="0" applyFont="1" applyBorder="1" applyAlignment="1">
      <alignment horizontal="center" vertical="center"/>
    </xf>
    <xf numFmtId="0" fontId="9" fillId="0" borderId="92" xfId="0" applyFont="1" applyBorder="1" applyAlignment="1">
      <alignment horizontal="center" vertical="center"/>
    </xf>
    <xf numFmtId="0" fontId="9" fillId="0" borderId="55" xfId="0" applyFont="1" applyBorder="1" applyAlignment="1">
      <alignment horizontal="center" vertical="center"/>
    </xf>
    <xf numFmtId="0" fontId="9" fillId="0" borderId="93" xfId="0" applyFont="1" applyBorder="1" applyAlignment="1">
      <alignment horizontal="center" vertical="center"/>
    </xf>
    <xf numFmtId="0" fontId="9" fillId="0" borderId="64" xfId="0" applyFont="1" applyBorder="1" applyAlignment="1">
      <alignment horizontal="center" vertical="center"/>
    </xf>
    <xf numFmtId="0" fontId="10" fillId="0" borderId="0" xfId="0" applyFont="1" applyAlignment="1">
      <alignment horizontal="center" vertical="top"/>
    </xf>
    <xf numFmtId="0" fontId="6" fillId="0" borderId="65" xfId="0" applyFont="1" applyBorder="1" applyAlignment="1">
      <alignment horizontal="right" vertical="top"/>
    </xf>
    <xf numFmtId="0" fontId="6" fillId="0" borderId="23" xfId="0" applyFont="1" applyBorder="1" applyAlignment="1">
      <alignment horizontal="right" vertical="top"/>
    </xf>
    <xf numFmtId="0" fontId="6" fillId="0" borderId="45" xfId="0" applyFont="1" applyBorder="1" applyAlignment="1">
      <alignment horizontal="right" vertical="top"/>
    </xf>
    <xf numFmtId="0" fontId="6" fillId="0" borderId="15" xfId="0" applyFont="1" applyBorder="1" applyAlignment="1">
      <alignment horizontal="right" vertical="top"/>
    </xf>
    <xf numFmtId="0" fontId="6" fillId="0" borderId="14" xfId="0" applyFont="1" applyBorder="1" applyAlignment="1">
      <alignment horizontal="right" vertical="top"/>
    </xf>
    <xf numFmtId="0" fontId="12" fillId="2" borderId="30" xfId="0" applyFont="1" applyFill="1" applyBorder="1" applyAlignment="1">
      <alignment horizontal="distributed" vertical="center"/>
    </xf>
    <xf numFmtId="0" fontId="12" fillId="2" borderId="52" xfId="0" applyFont="1" applyFill="1" applyBorder="1" applyAlignment="1">
      <alignment horizontal="distributed" vertical="center"/>
    </xf>
    <xf numFmtId="192" fontId="12" fillId="2" borderId="31" xfId="1" applyNumberFormat="1" applyFont="1" applyFill="1" applyBorder="1">
      <alignment vertical="center"/>
    </xf>
    <xf numFmtId="192" fontId="12" fillId="2" borderId="94" xfId="1" applyNumberFormat="1" applyFont="1" applyFill="1" applyBorder="1">
      <alignment vertical="center"/>
    </xf>
    <xf numFmtId="192" fontId="12" fillId="2" borderId="95" xfId="1" applyNumberFormat="1" applyFont="1" applyFill="1" applyBorder="1">
      <alignment vertical="center"/>
    </xf>
    <xf numFmtId="193" fontId="12" fillId="2" borderId="30" xfId="1" applyNumberFormat="1" applyFont="1" applyFill="1" applyBorder="1">
      <alignment vertical="center"/>
    </xf>
    <xf numFmtId="193" fontId="12" fillId="2" borderId="94" xfId="1" applyNumberFormat="1" applyFont="1" applyFill="1" applyBorder="1">
      <alignment vertical="center"/>
    </xf>
    <xf numFmtId="193" fontId="12" fillId="2" borderId="54" xfId="1" applyNumberFormat="1" applyFont="1" applyFill="1" applyBorder="1">
      <alignment vertical="center"/>
    </xf>
    <xf numFmtId="0" fontId="12" fillId="0" borderId="0" xfId="0" applyFont="1" applyAlignment="1">
      <alignment horizontal="distributed" vertical="center"/>
    </xf>
    <xf numFmtId="192" fontId="12" fillId="0" borderId="25" xfId="1" applyNumberFormat="1" applyFont="1" applyBorder="1">
      <alignment vertical="center"/>
    </xf>
    <xf numFmtId="192" fontId="12" fillId="0" borderId="33" xfId="1" applyNumberFormat="1" applyFont="1" applyBorder="1">
      <alignment vertical="center"/>
    </xf>
    <xf numFmtId="192" fontId="12" fillId="0" borderId="46" xfId="1" applyNumberFormat="1" applyFont="1" applyBorder="1">
      <alignment vertical="center"/>
    </xf>
    <xf numFmtId="193" fontId="12" fillId="0" borderId="0" xfId="1" applyNumberFormat="1" applyFont="1" applyBorder="1">
      <alignment vertical="center"/>
    </xf>
    <xf numFmtId="193" fontId="12" fillId="0" borderId="33" xfId="1" applyNumberFormat="1" applyFont="1" applyBorder="1">
      <alignment vertical="center"/>
    </xf>
    <xf numFmtId="193" fontId="12" fillId="0" borderId="27" xfId="1" applyNumberFormat="1" applyFont="1" applyBorder="1">
      <alignment vertical="center"/>
    </xf>
    <xf numFmtId="193" fontId="12" fillId="0" borderId="0" xfId="1" applyNumberFormat="1" applyFont="1">
      <alignment vertical="center"/>
    </xf>
    <xf numFmtId="192" fontId="12" fillId="0" borderId="27" xfId="1" applyNumberFormat="1" applyFont="1" applyBorder="1">
      <alignment vertical="center"/>
    </xf>
    <xf numFmtId="193" fontId="17" fillId="0" borderId="25" xfId="0" applyNumberFormat="1" applyFont="1" applyBorder="1">
      <alignment vertical="center"/>
    </xf>
    <xf numFmtId="193" fontId="17" fillId="0" borderId="33" xfId="0" applyNumberFormat="1" applyFont="1" applyBorder="1">
      <alignment vertical="center"/>
    </xf>
    <xf numFmtId="193" fontId="17" fillId="0" borderId="27" xfId="0" applyNumberFormat="1" applyFont="1" applyBorder="1">
      <alignment vertical="center"/>
    </xf>
    <xf numFmtId="193" fontId="12" fillId="0" borderId="25" xfId="1" applyNumberFormat="1" applyFont="1" applyBorder="1">
      <alignment vertical="center"/>
    </xf>
    <xf numFmtId="192" fontId="12" fillId="2" borderId="25" xfId="1" applyNumberFormat="1" applyFont="1" applyFill="1" applyBorder="1">
      <alignment vertical="center"/>
    </xf>
    <xf numFmtId="192" fontId="12" fillId="2" borderId="33" xfId="1" applyNumberFormat="1" applyFont="1" applyFill="1" applyBorder="1">
      <alignment vertical="center"/>
    </xf>
    <xf numFmtId="192" fontId="12" fillId="2" borderId="46" xfId="1" applyNumberFormat="1" applyFont="1" applyFill="1" applyBorder="1">
      <alignment vertical="center"/>
    </xf>
    <xf numFmtId="193" fontId="12" fillId="2" borderId="0" xfId="1" applyNumberFormat="1" applyFont="1" applyFill="1" applyBorder="1">
      <alignment vertical="center"/>
    </xf>
    <xf numFmtId="193" fontId="12" fillId="2" borderId="33" xfId="1" applyNumberFormat="1" applyFont="1" applyFill="1" applyBorder="1">
      <alignment vertical="center"/>
    </xf>
    <xf numFmtId="193" fontId="12" fillId="2" borderId="27" xfId="1" applyNumberFormat="1" applyFont="1" applyFill="1" applyBorder="1">
      <alignment vertical="center"/>
    </xf>
    <xf numFmtId="192" fontId="12" fillId="0" borderId="34" xfId="1" applyNumberFormat="1" applyFont="1" applyBorder="1">
      <alignment vertical="center"/>
    </xf>
    <xf numFmtId="192" fontId="12" fillId="0" borderId="56" xfId="1" applyNumberFormat="1" applyFont="1" applyBorder="1" applyAlignment="1">
      <alignment vertical="center"/>
    </xf>
    <xf numFmtId="192" fontId="12" fillId="0" borderId="28" xfId="1" applyNumberFormat="1" applyFont="1" applyBorder="1" applyAlignment="1">
      <alignment vertical="center"/>
    </xf>
    <xf numFmtId="192" fontId="12" fillId="0" borderId="48" xfId="1" applyNumberFormat="1" applyFont="1" applyBorder="1" applyAlignment="1">
      <alignment vertical="center"/>
    </xf>
    <xf numFmtId="193" fontId="12" fillId="0" borderId="1" xfId="1" applyNumberFormat="1" applyFont="1" applyBorder="1" applyAlignment="1">
      <alignment vertical="center"/>
    </xf>
    <xf numFmtId="193" fontId="12" fillId="0" borderId="28" xfId="1" applyNumberFormat="1" applyFont="1" applyBorder="1" applyAlignment="1">
      <alignment vertical="center"/>
    </xf>
    <xf numFmtId="193" fontId="12" fillId="0" borderId="17" xfId="1" applyNumberFormat="1" applyFont="1" applyBorder="1" applyAlignment="1">
      <alignment vertical="center"/>
    </xf>
    <xf numFmtId="0" fontId="18" fillId="0" borderId="0" xfId="0" applyFont="1">
      <alignment vertical="center"/>
    </xf>
    <xf numFmtId="193" fontId="12" fillId="0" borderId="0" xfId="1" applyNumberFormat="1" applyFont="1" applyBorder="1" applyAlignment="1">
      <alignment horizontal="right" vertical="center"/>
    </xf>
    <xf numFmtId="193" fontId="12" fillId="0" borderId="33" xfId="1" applyNumberFormat="1" applyFont="1" applyBorder="1" applyAlignment="1">
      <alignment horizontal="right" vertical="center"/>
    </xf>
    <xf numFmtId="193" fontId="12" fillId="0" borderId="27" xfId="1" applyNumberFormat="1" applyFont="1" applyBorder="1" applyAlignment="1">
      <alignment horizontal="right" vertical="center"/>
    </xf>
    <xf numFmtId="0" fontId="4" fillId="0" borderId="0" xfId="0" applyFont="1" applyAlignment="1">
      <alignment horizontal="right" vertical="center"/>
    </xf>
    <xf numFmtId="0" fontId="6" fillId="0" borderId="0" xfId="0" applyFont="1" applyAlignment="1">
      <alignment horizontal="distributed" vertical="center" indent="1"/>
    </xf>
    <xf numFmtId="0" fontId="6" fillId="0" borderId="35" xfId="0" applyFont="1" applyBorder="1" applyAlignment="1">
      <alignment horizontal="distributed" vertical="center" indent="1"/>
    </xf>
    <xf numFmtId="0" fontId="12" fillId="0" borderId="1" xfId="0" applyFont="1" applyBorder="1" applyAlignment="1">
      <alignment horizontal="center" vertical="center"/>
    </xf>
    <xf numFmtId="192" fontId="12" fillId="0" borderId="56" xfId="0" applyNumberFormat="1" applyFont="1" applyBorder="1">
      <alignment vertical="center"/>
    </xf>
    <xf numFmtId="192" fontId="12" fillId="0" borderId="28" xfId="0" applyNumberFormat="1" applyFont="1" applyBorder="1">
      <alignment vertical="center"/>
    </xf>
    <xf numFmtId="192" fontId="12" fillId="0" borderId="48" xfId="0" applyNumberFormat="1" applyFont="1" applyBorder="1">
      <alignment vertical="center"/>
    </xf>
    <xf numFmtId="193" fontId="12" fillId="0" borderId="1" xfId="0" applyNumberFormat="1" applyFont="1" applyBorder="1" applyAlignment="1">
      <alignment horizontal="right" vertical="center"/>
    </xf>
    <xf numFmtId="193" fontId="12" fillId="0" borderId="28" xfId="0" applyNumberFormat="1" applyFont="1" applyBorder="1" applyAlignment="1">
      <alignment horizontal="right" vertical="center"/>
    </xf>
    <xf numFmtId="193" fontId="12" fillId="0" borderId="17" xfId="0" applyNumberFormat="1" applyFont="1" applyBorder="1" applyAlignment="1">
      <alignment horizontal="right" vertical="center"/>
    </xf>
    <xf numFmtId="180" fontId="4" fillId="0" borderId="0" xfId="0" applyNumberFormat="1" applyFont="1" applyAlignment="1">
      <alignment horizontal="right" vertical="center"/>
    </xf>
    <xf numFmtId="0" fontId="20" fillId="0" borderId="0" xfId="3" applyFont="1" applyBorder="1" applyAlignment="1">
      <alignment vertical="center" shrinkToFit="1"/>
    </xf>
    <xf numFmtId="38" fontId="5" fillId="0" borderId="0" xfId="1" applyFont="1" applyBorder="1" applyAlignment="1">
      <alignment horizontal="left" vertical="center"/>
    </xf>
    <xf numFmtId="38" fontId="6" fillId="0" borderId="0" xfId="1" applyFont="1" applyAlignment="1">
      <alignment horizontal="right"/>
    </xf>
    <xf numFmtId="38" fontId="4" fillId="0" borderId="49" xfId="1" applyFont="1" applyBorder="1" applyAlignment="1">
      <alignment horizontal="center" vertical="center"/>
    </xf>
    <xf numFmtId="38" fontId="4" fillId="0" borderId="50" xfId="1" applyFont="1" applyBorder="1" applyAlignment="1">
      <alignment horizontal="center" vertical="center"/>
    </xf>
    <xf numFmtId="38" fontId="4" fillId="0" borderId="51" xfId="1" applyFont="1" applyBorder="1" applyAlignment="1">
      <alignment horizontal="center" vertical="center"/>
    </xf>
    <xf numFmtId="38" fontId="4" fillId="0" borderId="40" xfId="1" applyFont="1" applyBorder="1" applyAlignment="1">
      <alignment horizontal="center" vertical="center"/>
    </xf>
    <xf numFmtId="38" fontId="4" fillId="0" borderId="41" xfId="1" applyFont="1" applyBorder="1" applyAlignment="1">
      <alignment horizontal="center" vertical="center"/>
    </xf>
    <xf numFmtId="38" fontId="4" fillId="0" borderId="43" xfId="1" applyFont="1" applyBorder="1" applyAlignment="1">
      <alignment horizontal="center" vertical="center"/>
    </xf>
    <xf numFmtId="0" fontId="12" fillId="0" borderId="0" xfId="0" applyFont="1" applyAlignment="1">
      <alignment horizontal="center" vertical="top"/>
    </xf>
    <xf numFmtId="38" fontId="6" fillId="0" borderId="33" xfId="1" applyFont="1" applyBorder="1" applyAlignment="1">
      <alignment horizontal="right" vertical="top"/>
    </xf>
    <xf numFmtId="38" fontId="6" fillId="0" borderId="34" xfId="1" applyFont="1" applyBorder="1" applyAlignment="1">
      <alignment horizontal="right" vertical="top"/>
    </xf>
    <xf numFmtId="38" fontId="6" fillId="0" borderId="27" xfId="1" applyFont="1" applyBorder="1" applyAlignment="1">
      <alignment horizontal="right" vertical="top"/>
    </xf>
    <xf numFmtId="38" fontId="12" fillId="0" borderId="33" xfId="1" applyFont="1" applyBorder="1" applyAlignment="1">
      <alignment horizontal="right" vertical="center"/>
    </xf>
    <xf numFmtId="38" fontId="12" fillId="0" borderId="34" xfId="1" applyFont="1" applyBorder="1" applyAlignment="1">
      <alignment horizontal="right" vertical="center"/>
    </xf>
    <xf numFmtId="38" fontId="12" fillId="0" borderId="27" xfId="1" applyFont="1" applyBorder="1" applyAlignment="1">
      <alignment horizontal="right" vertical="center"/>
    </xf>
    <xf numFmtId="192" fontId="12" fillId="0" borderId="33" xfId="1" applyNumberFormat="1" applyFont="1" applyBorder="1" applyAlignment="1">
      <alignment horizontal="right" vertical="center"/>
    </xf>
    <xf numFmtId="192" fontId="12" fillId="0" borderId="34" xfId="1" applyNumberFormat="1" applyFont="1" applyBorder="1" applyAlignment="1">
      <alignment horizontal="right" vertical="center"/>
    </xf>
    <xf numFmtId="192" fontId="12" fillId="0" borderId="27" xfId="1" applyNumberFormat="1" applyFont="1" applyBorder="1" applyAlignment="1">
      <alignment horizontal="right" vertical="center"/>
    </xf>
    <xf numFmtId="0" fontId="12" fillId="0" borderId="0" xfId="0" applyFont="1" applyAlignment="1">
      <alignment horizontal="center" vertical="center"/>
    </xf>
    <xf numFmtId="0" fontId="12" fillId="0" borderId="47" xfId="0" applyFont="1" applyBorder="1" applyAlignment="1">
      <alignment horizontal="center" vertical="center"/>
    </xf>
    <xf numFmtId="38" fontId="12" fillId="0" borderId="28" xfId="1" applyFont="1" applyBorder="1" applyAlignment="1">
      <alignment horizontal="right" vertical="center"/>
    </xf>
    <xf numFmtId="38" fontId="12" fillId="0" borderId="29" xfId="1" applyFont="1" applyBorder="1" applyAlignment="1">
      <alignment horizontal="right" vertical="center"/>
    </xf>
    <xf numFmtId="38" fontId="12" fillId="0" borderId="17" xfId="1" applyFont="1" applyBorder="1" applyAlignment="1">
      <alignment horizontal="right" vertical="center"/>
    </xf>
    <xf numFmtId="192" fontId="12" fillId="0" borderId="28" xfId="1" applyNumberFormat="1" applyFont="1" applyBorder="1" applyAlignment="1">
      <alignment horizontal="right" vertical="center"/>
    </xf>
    <xf numFmtId="192" fontId="12" fillId="0" borderId="29" xfId="1" applyNumberFormat="1" applyFont="1" applyBorder="1" applyAlignment="1">
      <alignment horizontal="right" vertical="center"/>
    </xf>
    <xf numFmtId="192" fontId="12" fillId="0" borderId="17" xfId="1" applyNumberFormat="1" applyFont="1" applyBorder="1" applyAlignment="1">
      <alignment horizontal="right" vertical="center"/>
    </xf>
    <xf numFmtId="38" fontId="11" fillId="0" borderId="0" xfId="1" applyFont="1">
      <alignment vertical="center"/>
    </xf>
    <xf numFmtId="38" fontId="6" fillId="0" borderId="0" xfId="1" applyFont="1" applyAlignment="1">
      <alignment horizontal="right" vertical="center"/>
    </xf>
    <xf numFmtId="0" fontId="11" fillId="0" borderId="96" xfId="0" applyFont="1" applyBorder="1" applyAlignment="1">
      <alignment horizontal="center" vertical="center"/>
    </xf>
    <xf numFmtId="0" fontId="11" fillId="0" borderId="97" xfId="0" applyFont="1" applyBorder="1" applyAlignment="1">
      <alignment horizontal="center" vertical="center"/>
    </xf>
    <xf numFmtId="0" fontId="11" fillId="0" borderId="98" xfId="0" applyFont="1" applyBorder="1" applyAlignment="1">
      <alignment horizontal="center" vertical="center"/>
    </xf>
    <xf numFmtId="38" fontId="9" fillId="0" borderId="90" xfId="1" applyFont="1" applyBorder="1" applyAlignment="1">
      <alignment horizontal="center" vertical="center"/>
    </xf>
    <xf numFmtId="38" fontId="9" fillId="0" borderId="2" xfId="1" applyFont="1" applyBorder="1" applyAlignment="1">
      <alignment horizontal="center" vertical="center"/>
    </xf>
    <xf numFmtId="38" fontId="9" fillId="0" borderId="4" xfId="1" applyFont="1" applyBorder="1" applyAlignment="1">
      <alignment horizontal="center" vertical="center"/>
    </xf>
    <xf numFmtId="38" fontId="9" fillId="0" borderId="3" xfId="1" applyFont="1" applyBorder="1" applyAlignment="1">
      <alignment horizontal="center" vertical="center"/>
    </xf>
    <xf numFmtId="38" fontId="9" fillId="0" borderId="98" xfId="1" applyFont="1" applyBorder="1" applyAlignment="1">
      <alignment horizontal="center" vertical="center"/>
    </xf>
    <xf numFmtId="38" fontId="9" fillId="0" borderId="58" xfId="1" applyFont="1" applyBorder="1" applyAlignment="1">
      <alignment horizontal="center" vertical="center"/>
    </xf>
    <xf numFmtId="0" fontId="11" fillId="0" borderId="15" xfId="0" applyFont="1" applyBorder="1" applyAlignment="1">
      <alignment horizontal="center" vertical="center"/>
    </xf>
    <xf numFmtId="0" fontId="11" fillId="0" borderId="44" xfId="0" applyFont="1" applyBorder="1" applyAlignment="1">
      <alignment horizontal="center" vertical="center"/>
    </xf>
    <xf numFmtId="38" fontId="9" fillId="0" borderId="65" xfId="1" applyFont="1" applyBorder="1" applyAlignment="1">
      <alignment horizontal="right" vertical="top"/>
    </xf>
    <xf numFmtId="38" fontId="9" fillId="0" borderId="16" xfId="1" applyFont="1" applyBorder="1" applyAlignment="1">
      <alignment horizontal="right" vertical="top"/>
    </xf>
    <xf numFmtId="38" fontId="9" fillId="0" borderId="24" xfId="1" applyFont="1" applyBorder="1" applyAlignment="1">
      <alignment horizontal="right" vertical="top"/>
    </xf>
    <xf numFmtId="38" fontId="9" fillId="0" borderId="14" xfId="1" applyFont="1" applyBorder="1" applyAlignment="1">
      <alignment horizontal="right" vertical="top"/>
    </xf>
    <xf numFmtId="0" fontId="9" fillId="0" borderId="24" xfId="0" applyFont="1" applyBorder="1" applyAlignment="1">
      <alignment horizontal="right" vertical="top"/>
    </xf>
    <xf numFmtId="38" fontId="9" fillId="0" borderId="14" xfId="1" applyFont="1" applyBorder="1" applyAlignment="1">
      <alignment horizontal="right" vertical="top"/>
    </xf>
    <xf numFmtId="0" fontId="12" fillId="0" borderId="26" xfId="0" applyFont="1" applyBorder="1" applyAlignment="1">
      <alignment horizontal="left" vertical="center" wrapText="1"/>
    </xf>
    <xf numFmtId="0" fontId="12" fillId="0" borderId="34" xfId="0" applyFont="1" applyBorder="1" applyAlignment="1">
      <alignment horizontal="left" vertical="center" wrapText="1"/>
    </xf>
    <xf numFmtId="0" fontId="12" fillId="0" borderId="27" xfId="0" applyFont="1" applyBorder="1" applyAlignment="1">
      <alignment horizontal="left" vertical="center" wrapText="1"/>
    </xf>
    <xf numFmtId="2" fontId="11" fillId="0" borderId="0" xfId="2" applyNumberFormat="1" applyFont="1">
      <alignment vertical="center"/>
    </xf>
    <xf numFmtId="193" fontId="12" fillId="0" borderId="27" xfId="2" applyNumberFormat="1" applyFont="1" applyBorder="1" applyAlignment="1">
      <alignment horizontal="right" vertical="center"/>
    </xf>
    <xf numFmtId="0" fontId="12" fillId="0" borderId="79" xfId="0" applyFont="1" applyBorder="1" applyAlignment="1">
      <alignment horizontal="left" vertical="center" shrinkToFit="1"/>
    </xf>
    <xf numFmtId="0" fontId="12" fillId="0" borderId="83" xfId="0" applyFont="1" applyBorder="1" applyAlignment="1">
      <alignment horizontal="left" vertical="center" shrinkToFit="1"/>
    </xf>
    <xf numFmtId="0" fontId="12" fillId="0" borderId="80" xfId="0" applyFont="1" applyBorder="1" applyAlignment="1">
      <alignment horizontal="left" vertical="center" shrinkToFit="1"/>
    </xf>
    <xf numFmtId="38" fontId="12" fillId="0" borderId="78" xfId="1" applyFont="1" applyBorder="1" applyAlignment="1">
      <alignment horizontal="right" vertical="center"/>
    </xf>
    <xf numFmtId="38" fontId="12" fillId="0" borderId="83" xfId="1" applyFont="1" applyBorder="1" applyAlignment="1">
      <alignment horizontal="right" vertical="center"/>
    </xf>
    <xf numFmtId="2" fontId="11" fillId="0" borderId="82" xfId="2" applyNumberFormat="1" applyFont="1" applyBorder="1">
      <alignment vertical="center"/>
    </xf>
    <xf numFmtId="192" fontId="12" fillId="0" borderId="83" xfId="1" applyNumberFormat="1" applyFont="1" applyBorder="1" applyAlignment="1">
      <alignment horizontal="right" vertical="center"/>
    </xf>
    <xf numFmtId="193" fontId="12" fillId="0" borderId="80" xfId="2" applyNumberFormat="1" applyFont="1" applyBorder="1" applyAlignment="1">
      <alignment horizontal="right" vertical="center"/>
    </xf>
    <xf numFmtId="0" fontId="12" fillId="0" borderId="79" xfId="0" applyFont="1" applyBorder="1" applyAlignment="1">
      <alignment horizontal="left" vertical="center" wrapText="1"/>
    </xf>
    <xf numFmtId="0" fontId="12" fillId="0" borderId="83" xfId="0" applyFont="1" applyBorder="1" applyAlignment="1">
      <alignment horizontal="left" vertical="center" wrapText="1"/>
    </xf>
    <xf numFmtId="0" fontId="12" fillId="0" borderId="80" xfId="0" applyFont="1" applyBorder="1" applyAlignment="1">
      <alignment horizontal="left" vertical="center" wrapText="1"/>
    </xf>
    <xf numFmtId="0" fontId="12" fillId="0" borderId="68" xfId="0" applyFont="1" applyBorder="1" applyAlignment="1">
      <alignment horizontal="left" vertical="center" wrapText="1"/>
    </xf>
    <xf numFmtId="0" fontId="12" fillId="0" borderId="77" xfId="0" applyFont="1" applyBorder="1" applyAlignment="1">
      <alignment horizontal="left" vertical="center" wrapText="1"/>
    </xf>
    <xf numFmtId="38" fontId="11" fillId="0" borderId="68" xfId="1" applyFont="1" applyBorder="1" applyAlignment="1">
      <alignment horizontal="right" vertical="center"/>
    </xf>
    <xf numFmtId="0" fontId="11" fillId="0" borderId="68" xfId="0" applyFont="1" applyBorder="1" applyAlignment="1">
      <alignment horizontal="right" vertical="center"/>
    </xf>
    <xf numFmtId="192" fontId="12" fillId="0" borderId="43" xfId="1" applyNumberFormat="1" applyFont="1" applyBorder="1" applyAlignment="1">
      <alignment horizontal="right" vertical="center"/>
    </xf>
    <xf numFmtId="0" fontId="12" fillId="0" borderId="1" xfId="0" applyFont="1" applyBorder="1" applyAlignment="1">
      <alignment horizontal="left" vertical="center" wrapText="1"/>
    </xf>
    <xf numFmtId="0" fontId="12" fillId="0" borderId="47" xfId="0" applyFont="1" applyBorder="1" applyAlignment="1">
      <alignment horizontal="left" vertical="center" wrapText="1"/>
    </xf>
    <xf numFmtId="38" fontId="12" fillId="0" borderId="56" xfId="1" applyFont="1" applyBorder="1" applyAlignment="1">
      <alignment horizontal="right" vertical="center"/>
    </xf>
    <xf numFmtId="38" fontId="12" fillId="0" borderId="18" xfId="1" applyFont="1" applyBorder="1" applyAlignment="1">
      <alignment horizontal="right" vertical="center"/>
    </xf>
    <xf numFmtId="38" fontId="11" fillId="0" borderId="1" xfId="1" applyFont="1" applyBorder="1" applyAlignment="1">
      <alignment horizontal="right" vertical="center"/>
    </xf>
    <xf numFmtId="0" fontId="11" fillId="0" borderId="1" xfId="0" applyFont="1" applyBorder="1" applyAlignment="1">
      <alignment horizontal="right" vertical="center"/>
    </xf>
    <xf numFmtId="192" fontId="12" fillId="0" borderId="17" xfId="1" applyNumberFormat="1" applyFont="1" applyBorder="1" applyAlignment="1">
      <alignment vertical="center"/>
    </xf>
    <xf numFmtId="0" fontId="14" fillId="0" borderId="19"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2" xfId="0" applyFont="1" applyBorder="1" applyAlignment="1">
      <alignment horizontal="center" vertical="center" wrapText="1"/>
    </xf>
    <xf numFmtId="38" fontId="12" fillId="0" borderId="34" xfId="1" applyFont="1" applyFill="1" applyBorder="1" applyAlignment="1">
      <alignment horizontal="right" vertical="center"/>
    </xf>
    <xf numFmtId="192" fontId="12" fillId="0" borderId="34" xfId="1" applyNumberFormat="1" applyFont="1" applyFill="1" applyBorder="1" applyAlignment="1">
      <alignment horizontal="right" vertical="center"/>
    </xf>
    <xf numFmtId="192" fontId="12" fillId="0" borderId="27" xfId="1" applyNumberFormat="1" applyFont="1" applyFill="1" applyBorder="1" applyAlignment="1">
      <alignment horizontal="right" vertical="center"/>
    </xf>
    <xf numFmtId="0" fontId="12" fillId="0" borderId="0" xfId="0" applyFont="1" applyAlignment="1">
      <alignment horizontal="distributed" vertical="distributed"/>
    </xf>
    <xf numFmtId="38" fontId="12" fillId="0" borderId="33" xfId="1" applyFont="1" applyFill="1" applyBorder="1" applyAlignment="1">
      <alignment horizontal="right" vertical="center"/>
    </xf>
    <xf numFmtId="0" fontId="6" fillId="0" borderId="0" xfId="0" applyFont="1" applyAlignment="1">
      <alignment horizontal="distributed" vertical="distributed"/>
    </xf>
    <xf numFmtId="0" fontId="12" fillId="2" borderId="0" xfId="0" applyFont="1" applyFill="1" applyAlignment="1">
      <alignment vertical="distributed"/>
    </xf>
    <xf numFmtId="192" fontId="12" fillId="2" borderId="34" xfId="1" applyNumberFormat="1" applyFont="1" applyFill="1" applyBorder="1" applyAlignment="1">
      <alignment horizontal="right" vertical="center"/>
    </xf>
    <xf numFmtId="192" fontId="12" fillId="2" borderId="27" xfId="1" applyNumberFormat="1" applyFont="1" applyFill="1" applyBorder="1" applyAlignment="1">
      <alignment horizontal="right" vertical="center"/>
    </xf>
    <xf numFmtId="0" fontId="11" fillId="0" borderId="1" xfId="0" applyFont="1" applyBorder="1">
      <alignment vertical="center"/>
    </xf>
    <xf numFmtId="38" fontId="12" fillId="0" borderId="28" xfId="1" applyFont="1" applyFill="1" applyBorder="1" applyAlignment="1">
      <alignment horizontal="center" vertical="center"/>
    </xf>
    <xf numFmtId="38" fontId="12" fillId="0" borderId="29" xfId="1" applyFont="1" applyFill="1" applyBorder="1" applyAlignment="1">
      <alignment horizontal="center" vertical="center"/>
    </xf>
    <xf numFmtId="192" fontId="12" fillId="0" borderId="29" xfId="1" applyNumberFormat="1" applyFont="1" applyFill="1" applyBorder="1" applyAlignment="1">
      <alignment horizontal="center" vertical="center"/>
    </xf>
    <xf numFmtId="192" fontId="12" fillId="0" borderId="17" xfId="1" applyNumberFormat="1" applyFont="1" applyFill="1" applyBorder="1" applyAlignment="1">
      <alignment horizontal="center" vertical="center"/>
    </xf>
    <xf numFmtId="0" fontId="12" fillId="0" borderId="0" xfId="0" applyFont="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14" fillId="0" borderId="34" xfId="0" applyFont="1" applyBorder="1" applyAlignment="1">
      <alignment horizontal="center" vertical="center" wrapText="1"/>
    </xf>
    <xf numFmtId="0" fontId="14" fillId="4" borderId="34" xfId="0" applyFont="1" applyFill="1" applyBorder="1" applyAlignment="1">
      <alignment horizontal="center" vertical="center" wrapText="1"/>
    </xf>
    <xf numFmtId="0" fontId="14" fillId="0" borderId="27" xfId="0" applyFont="1" applyBorder="1" applyAlignment="1">
      <alignment horizontal="center" vertical="center"/>
    </xf>
    <xf numFmtId="0" fontId="14" fillId="4" borderId="22" xfId="0" applyFont="1" applyFill="1" applyBorder="1" applyAlignment="1">
      <alignment horizontal="center" vertical="center" wrapText="1"/>
    </xf>
    <xf numFmtId="0" fontId="14" fillId="0" borderId="12" xfId="0" applyFont="1" applyBorder="1" applyAlignment="1">
      <alignment horizontal="center" vertical="center"/>
    </xf>
    <xf numFmtId="0" fontId="10" fillId="0" borderId="99" xfId="0" applyFont="1" applyBorder="1" applyAlignment="1">
      <alignment horizontal="right" vertical="top"/>
    </xf>
    <xf numFmtId="0" fontId="10" fillId="0" borderId="24" xfId="0" applyFont="1" applyBorder="1" applyAlignment="1">
      <alignment horizontal="right" vertical="top"/>
    </xf>
    <xf numFmtId="0" fontId="10" fillId="4" borderId="24" xfId="0" applyFont="1" applyFill="1" applyBorder="1" applyAlignment="1">
      <alignment horizontal="right" vertical="top"/>
    </xf>
    <xf numFmtId="0" fontId="10" fillId="0" borderId="14" xfId="0" applyFont="1" applyBorder="1" applyAlignment="1">
      <alignment horizontal="right" vertical="top"/>
    </xf>
    <xf numFmtId="0" fontId="12" fillId="0" borderId="100" xfId="0" applyFont="1" applyBorder="1" applyAlignment="1">
      <alignment horizontal="distributed" vertical="center" indent="1"/>
    </xf>
    <xf numFmtId="38" fontId="12" fillId="0" borderId="101" xfId="1" applyFont="1" applyBorder="1" applyAlignment="1">
      <alignment vertical="center"/>
    </xf>
    <xf numFmtId="38" fontId="12" fillId="0" borderId="26" xfId="1" applyFont="1" applyBorder="1" applyAlignment="1">
      <alignment vertical="center"/>
    </xf>
    <xf numFmtId="38" fontId="12" fillId="0" borderId="34" xfId="1" applyFont="1" applyBorder="1" applyAlignment="1">
      <alignment vertical="center"/>
    </xf>
    <xf numFmtId="38" fontId="12" fillId="4" borderId="34" xfId="1" applyFont="1" applyFill="1" applyBorder="1" applyAlignment="1">
      <alignment vertical="center"/>
    </xf>
    <xf numFmtId="0" fontId="12" fillId="0" borderId="34" xfId="0" applyFont="1" applyBorder="1">
      <alignment vertical="center"/>
    </xf>
    <xf numFmtId="38" fontId="12" fillId="0" borderId="27" xfId="1" applyFont="1" applyBorder="1" applyAlignment="1">
      <alignment vertical="center"/>
    </xf>
    <xf numFmtId="38" fontId="12" fillId="0" borderId="25" xfId="1" applyFont="1" applyBorder="1" applyAlignment="1">
      <alignment vertical="center"/>
    </xf>
    <xf numFmtId="38" fontId="12" fillId="0" borderId="33" xfId="1" applyFont="1" applyBorder="1" applyAlignment="1">
      <alignment vertical="center"/>
    </xf>
    <xf numFmtId="38" fontId="12" fillId="4" borderId="26" xfId="1" applyFont="1" applyFill="1" applyBorder="1" applyAlignment="1">
      <alignment vertical="center"/>
    </xf>
    <xf numFmtId="0" fontId="12" fillId="4" borderId="0" xfId="0" applyFont="1" applyFill="1" applyAlignment="1">
      <alignment horizontal="distributed" vertical="center" indent="1"/>
    </xf>
    <xf numFmtId="0" fontId="12" fillId="4" borderId="35" xfId="0" applyFont="1" applyFill="1" applyBorder="1" applyAlignment="1">
      <alignment horizontal="distributed" vertical="center" indent="1"/>
    </xf>
    <xf numFmtId="38" fontId="12" fillId="4" borderId="33" xfId="1" applyFont="1" applyFill="1" applyBorder="1" applyAlignment="1">
      <alignment vertical="center"/>
    </xf>
    <xf numFmtId="38" fontId="12" fillId="4" borderId="27" xfId="1" applyFont="1" applyFill="1" applyBorder="1" applyAlignment="1">
      <alignment vertical="center"/>
    </xf>
    <xf numFmtId="38" fontId="12" fillId="4" borderId="101" xfId="1" applyFont="1" applyFill="1" applyBorder="1" applyAlignment="1">
      <alignment vertical="center"/>
    </xf>
    <xf numFmtId="0" fontId="12" fillId="4" borderId="34" xfId="0" applyFont="1" applyFill="1" applyBorder="1">
      <alignment vertical="center"/>
    </xf>
    <xf numFmtId="0" fontId="12" fillId="0" borderId="26" xfId="0" applyFont="1" applyBorder="1">
      <alignment vertical="center"/>
    </xf>
    <xf numFmtId="38" fontId="12" fillId="0" borderId="101" xfId="0" applyNumberFormat="1" applyFont="1" applyBorder="1">
      <alignment vertical="center"/>
    </xf>
    <xf numFmtId="38" fontId="12" fillId="0" borderId="0" xfId="1" applyFont="1" applyBorder="1" applyAlignment="1">
      <alignment vertical="center"/>
    </xf>
    <xf numFmtId="0" fontId="11" fillId="0" borderId="0" xfId="0" applyFont="1" applyAlignment="1">
      <alignment horizontal="distributed" vertical="center" indent="1"/>
    </xf>
    <xf numFmtId="0" fontId="11" fillId="0" borderId="35" xfId="0" applyFont="1" applyBorder="1" applyAlignment="1">
      <alignment horizontal="distributed" vertical="center" indent="1"/>
    </xf>
    <xf numFmtId="38" fontId="12" fillId="0" borderId="102" xfId="1" applyFont="1" applyBorder="1" applyAlignment="1">
      <alignment horizontal="right" vertical="center"/>
    </xf>
    <xf numFmtId="38" fontId="12" fillId="0" borderId="28" xfId="1" applyFont="1" applyBorder="1" applyAlignment="1">
      <alignment vertical="center"/>
    </xf>
    <xf numFmtId="38" fontId="12" fillId="0" borderId="29" xfId="1" applyFont="1" applyBorder="1" applyAlignment="1">
      <alignment vertical="center"/>
    </xf>
    <xf numFmtId="38" fontId="12" fillId="4" borderId="29" xfId="1" applyFont="1" applyFill="1" applyBorder="1" applyAlignment="1">
      <alignment vertical="center"/>
    </xf>
    <xf numFmtId="180" fontId="12" fillId="0" borderId="0" xfId="0" applyNumberFormat="1" applyFont="1" applyAlignment="1">
      <alignment horizontal="right" vertical="center"/>
    </xf>
    <xf numFmtId="0" fontId="10" fillId="0" borderId="65" xfId="0" applyFont="1" applyBorder="1" applyAlignment="1">
      <alignment horizontal="right" vertical="top"/>
    </xf>
    <xf numFmtId="38" fontId="12" fillId="0" borderId="25" xfId="1" applyFont="1" applyFill="1" applyBorder="1" applyAlignment="1">
      <alignment vertical="center"/>
    </xf>
    <xf numFmtId="38" fontId="12" fillId="0" borderId="27" xfId="1" applyFont="1" applyFill="1" applyBorder="1" applyAlignment="1">
      <alignment vertical="center"/>
    </xf>
    <xf numFmtId="192" fontId="12" fillId="0" borderId="27" xfId="1" applyNumberFormat="1" applyFont="1" applyFill="1" applyBorder="1" applyAlignment="1">
      <alignment vertical="center"/>
    </xf>
    <xf numFmtId="2" fontId="12" fillId="0" borderId="27" xfId="2" applyNumberFormat="1" applyFont="1" applyFill="1" applyBorder="1" applyAlignment="1">
      <alignment vertical="center"/>
    </xf>
    <xf numFmtId="38" fontId="12" fillId="0" borderId="25" xfId="1" applyFont="1" applyBorder="1" applyAlignment="1">
      <alignment horizontal="right" vertical="center"/>
    </xf>
    <xf numFmtId="0" fontId="12" fillId="2" borderId="0" xfId="0" applyFont="1" applyFill="1" applyAlignment="1">
      <alignment horizontal="distributed" vertical="center" indent="1"/>
    </xf>
    <xf numFmtId="0" fontId="12" fillId="2" borderId="35" xfId="0" applyFont="1" applyFill="1" applyBorder="1" applyAlignment="1">
      <alignment horizontal="distributed" vertical="center" indent="1"/>
    </xf>
    <xf numFmtId="38" fontId="12" fillId="2" borderId="25" xfId="1" applyFont="1" applyFill="1" applyBorder="1" applyAlignment="1">
      <alignment horizontal="right" vertical="center"/>
    </xf>
    <xf numFmtId="38" fontId="12" fillId="2" borderId="27" xfId="1" applyFont="1" applyFill="1" applyBorder="1" applyAlignment="1">
      <alignment vertical="center"/>
    </xf>
    <xf numFmtId="192" fontId="12" fillId="2" borderId="27" xfId="1" applyNumberFormat="1" applyFont="1" applyFill="1" applyBorder="1" applyAlignment="1">
      <alignment vertical="center"/>
    </xf>
    <xf numFmtId="2" fontId="12" fillId="2" borderId="27" xfId="2" applyNumberFormat="1" applyFont="1" applyFill="1" applyBorder="1" applyAlignment="1">
      <alignment vertical="center"/>
    </xf>
    <xf numFmtId="38" fontId="12" fillId="0" borderId="28" xfId="1" applyFont="1" applyFill="1" applyBorder="1" applyAlignment="1">
      <alignment horizontal="center" vertical="center"/>
    </xf>
    <xf numFmtId="38" fontId="12" fillId="0" borderId="29" xfId="1" applyFont="1" applyFill="1" applyBorder="1" applyAlignment="1">
      <alignment horizontal="center" vertical="center"/>
    </xf>
    <xf numFmtId="38" fontId="12" fillId="0" borderId="17" xfId="1" applyFont="1" applyFill="1" applyBorder="1" applyAlignment="1">
      <alignment vertical="center"/>
    </xf>
    <xf numFmtId="0" fontId="4" fillId="0" borderId="68" xfId="0" applyFont="1" applyBorder="1" applyAlignment="1">
      <alignment horizontal="center" vertical="center"/>
    </xf>
    <xf numFmtId="0" fontId="12" fillId="0" borderId="30" xfId="0" applyFont="1" applyBorder="1" applyAlignment="1">
      <alignment horizontal="distributed" vertical="center" indent="2"/>
    </xf>
    <xf numFmtId="38" fontId="12" fillId="0" borderId="54" xfId="0" applyNumberFormat="1" applyFont="1" applyBorder="1" applyAlignment="1">
      <alignment horizontal="right" vertical="center"/>
    </xf>
    <xf numFmtId="0" fontId="12" fillId="0" borderId="30" xfId="0" applyFont="1" applyBorder="1" applyAlignment="1">
      <alignment horizontal="right" vertical="center"/>
    </xf>
    <xf numFmtId="0" fontId="12" fillId="0" borderId="53" xfId="0" applyFont="1" applyBorder="1" applyAlignment="1">
      <alignment horizontal="right" vertical="center"/>
    </xf>
    <xf numFmtId="38" fontId="12" fillId="0" borderId="30" xfId="0" applyNumberFormat="1" applyFont="1" applyBorder="1" applyAlignment="1">
      <alignment horizontal="right" vertical="center"/>
    </xf>
    <xf numFmtId="192" fontId="12" fillId="0" borderId="32" xfId="0" applyNumberFormat="1" applyFont="1" applyBorder="1" applyAlignment="1">
      <alignment horizontal="right" vertical="center"/>
    </xf>
    <xf numFmtId="191" fontId="12" fillId="0" borderId="30" xfId="0" applyNumberFormat="1" applyFont="1" applyBorder="1" applyAlignment="1">
      <alignment horizontal="right" vertical="center"/>
    </xf>
    <xf numFmtId="191" fontId="12" fillId="0" borderId="53" xfId="0" applyNumberFormat="1" applyFont="1" applyBorder="1" applyAlignment="1">
      <alignment horizontal="right" vertical="center"/>
    </xf>
    <xf numFmtId="0" fontId="12" fillId="0" borderId="0" xfId="0" applyFont="1" applyAlignment="1">
      <alignment horizontal="distributed" vertical="center" indent="2"/>
    </xf>
    <xf numFmtId="0" fontId="12" fillId="0" borderId="103" xfId="0" applyFont="1" applyBorder="1" applyAlignment="1">
      <alignment horizontal="right" vertical="center"/>
    </xf>
    <xf numFmtId="0" fontId="12" fillId="0" borderId="104" xfId="0" applyFont="1" applyBorder="1" applyAlignment="1">
      <alignment horizontal="right" vertical="center"/>
    </xf>
    <xf numFmtId="0" fontId="12" fillId="0" borderId="105" xfId="0" applyFont="1" applyBorder="1" applyAlignment="1">
      <alignment horizontal="right" vertical="center"/>
    </xf>
    <xf numFmtId="38" fontId="12" fillId="0" borderId="103" xfId="1" applyFont="1" applyBorder="1" applyAlignment="1">
      <alignment horizontal="right" vertical="center"/>
    </xf>
    <xf numFmtId="38" fontId="12" fillId="0" borderId="104" xfId="1" applyFont="1" applyBorder="1" applyAlignment="1">
      <alignment horizontal="right" vertical="center"/>
    </xf>
    <xf numFmtId="38" fontId="12" fillId="0" borderId="105" xfId="1" applyFont="1" applyBorder="1" applyAlignment="1">
      <alignment horizontal="right" vertical="center"/>
    </xf>
    <xf numFmtId="192" fontId="12" fillId="0" borderId="34" xfId="0" applyNumberFormat="1" applyFont="1" applyBorder="1" applyAlignment="1">
      <alignment horizontal="right" vertical="center"/>
    </xf>
    <xf numFmtId="191" fontId="12" fillId="0" borderId="0" xfId="0" applyNumberFormat="1" applyFont="1" applyAlignment="1">
      <alignment horizontal="right" vertical="center"/>
    </xf>
    <xf numFmtId="191" fontId="12" fillId="0" borderId="26" xfId="0" applyNumberFormat="1" applyFont="1" applyBorder="1" applyAlignment="1">
      <alignment horizontal="right" vertical="center"/>
    </xf>
    <xf numFmtId="38" fontId="12" fillId="0" borderId="0" xfId="1" applyFont="1" applyAlignment="1">
      <alignment horizontal="right"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192" fontId="12" fillId="0" borderId="29" xfId="0" applyNumberFormat="1" applyFont="1" applyBorder="1" applyAlignment="1">
      <alignment horizontal="right"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106" xfId="0" applyFont="1" applyBorder="1" applyAlignment="1">
      <alignment horizontal="center" vertical="center"/>
    </xf>
    <xf numFmtId="0" fontId="4" fillId="0" borderId="76" xfId="0" applyFont="1" applyBorder="1" applyAlignment="1">
      <alignment horizontal="center" vertical="center"/>
    </xf>
    <xf numFmtId="0" fontId="9" fillId="0" borderId="55" xfId="0" applyFont="1" applyBorder="1" applyAlignment="1">
      <alignment horizontal="center" vertical="center"/>
    </xf>
    <xf numFmtId="0" fontId="9" fillId="0" borderId="11" xfId="0" applyFont="1" applyBorder="1" applyAlignment="1">
      <alignment horizontal="center" vertical="center"/>
    </xf>
    <xf numFmtId="0" fontId="9" fillId="0" borderId="77" xfId="0" applyFont="1" applyBorder="1" applyAlignment="1">
      <alignment horizontal="center" vertical="center"/>
    </xf>
    <xf numFmtId="0" fontId="10" fillId="0" borderId="65" xfId="0" applyFont="1" applyBorder="1" applyAlignment="1">
      <alignment horizontal="right" vertical="top"/>
    </xf>
    <xf numFmtId="0" fontId="12" fillId="0" borderId="30" xfId="0" applyFont="1" applyBorder="1" applyAlignment="1">
      <alignment horizontal="distributed" vertical="center"/>
    </xf>
    <xf numFmtId="38" fontId="12" fillId="0" borderId="31" xfId="0" applyNumberFormat="1" applyFont="1" applyBorder="1" applyAlignment="1">
      <alignment horizontal="right" vertical="center"/>
    </xf>
    <xf numFmtId="0" fontId="12" fillId="0" borderId="52" xfId="0" applyFont="1" applyBorder="1" applyAlignment="1">
      <alignment horizontal="right" vertical="center"/>
    </xf>
    <xf numFmtId="0" fontId="12" fillId="0" borderId="107" xfId="0" applyFont="1" applyBorder="1" applyAlignment="1">
      <alignment horizontal="right" vertical="center"/>
    </xf>
    <xf numFmtId="0" fontId="12" fillId="0" borderId="25" xfId="0" applyFont="1" applyBorder="1" applyAlignment="1">
      <alignment horizontal="center" vertical="center"/>
    </xf>
    <xf numFmtId="0" fontId="12" fillId="0" borderId="27" xfId="0" applyFont="1" applyBorder="1" applyAlignment="1">
      <alignment horizontal="center" vertical="center"/>
    </xf>
    <xf numFmtId="0" fontId="12" fillId="0" borderId="26" xfId="0" applyFont="1" applyBorder="1" applyAlignment="1">
      <alignment horizontal="center" vertical="center"/>
    </xf>
    <xf numFmtId="192" fontId="12" fillId="0" borderId="25" xfId="0" applyNumberFormat="1" applyFont="1" applyBorder="1" applyAlignment="1">
      <alignment horizontal="right" vertical="center"/>
    </xf>
    <xf numFmtId="192" fontId="12" fillId="0" borderId="0" xfId="0" applyNumberFormat="1" applyFont="1" applyAlignment="1">
      <alignment horizontal="right" vertical="center"/>
    </xf>
    <xf numFmtId="192" fontId="12" fillId="0" borderId="27" xfId="0" applyNumberFormat="1" applyFont="1" applyBorder="1" applyAlignment="1">
      <alignment horizontal="right" vertical="center"/>
    </xf>
    <xf numFmtId="192" fontId="12" fillId="0" borderId="35" xfId="0" applyNumberFormat="1" applyFont="1" applyBorder="1" applyAlignment="1">
      <alignment horizontal="right" vertical="center"/>
    </xf>
    <xf numFmtId="0" fontId="6" fillId="0" borderId="0" xfId="0" applyFont="1" applyAlignment="1">
      <alignment horizontal="distributed" vertical="center"/>
    </xf>
    <xf numFmtId="0" fontId="12" fillId="0" borderId="25" xfId="0" applyFont="1" applyBorder="1" applyAlignment="1">
      <alignment horizontal="righ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56" xfId="0" applyFont="1" applyBorder="1" applyAlignment="1">
      <alignment horizontal="center" vertical="center"/>
    </xf>
    <xf numFmtId="0" fontId="11" fillId="0" borderId="1" xfId="0" applyFont="1" applyBorder="1" applyAlignment="1">
      <alignment horizontal="center" vertical="center"/>
    </xf>
    <xf numFmtId="0" fontId="21" fillId="0" borderId="0" xfId="0" applyFont="1">
      <alignment vertical="center"/>
    </xf>
    <xf numFmtId="0" fontId="22" fillId="0" borderId="0" xfId="0" applyFont="1">
      <alignment vertical="center"/>
    </xf>
    <xf numFmtId="0" fontId="7" fillId="0" borderId="0" xfId="0" applyFont="1">
      <alignment vertical="center"/>
    </xf>
    <xf numFmtId="0" fontId="23" fillId="0" borderId="0" xfId="0" applyFont="1">
      <alignment vertical="center"/>
    </xf>
    <xf numFmtId="0" fontId="23"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right"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106" xfId="0" applyFont="1" applyBorder="1" applyAlignment="1">
      <alignment horizontal="center" vertical="center"/>
    </xf>
    <xf numFmtId="0" fontId="7" fillId="0" borderId="0" xfId="0" applyFont="1" applyAlignment="1">
      <alignment horizontal="center" vertical="center"/>
    </xf>
    <xf numFmtId="0" fontId="7" fillId="0" borderId="35" xfId="0" applyFont="1" applyBorder="1" applyAlignment="1">
      <alignment horizontal="center" vertical="center"/>
    </xf>
    <xf numFmtId="0" fontId="8" fillId="0" borderId="86" xfId="0" applyFont="1" applyBorder="1" applyAlignment="1">
      <alignment horizontal="center" vertical="center"/>
    </xf>
    <xf numFmtId="0" fontId="8" fillId="0" borderId="10" xfId="0" applyFont="1" applyBorder="1" applyAlignment="1">
      <alignment horizontal="center" vertical="center"/>
    </xf>
    <xf numFmtId="0" fontId="8" fillId="0" borderId="108" xfId="0" applyFont="1" applyBorder="1" applyAlignment="1">
      <alignment horizontal="center" vertical="center"/>
    </xf>
    <xf numFmtId="0" fontId="8" fillId="0" borderId="0" xfId="0" applyFont="1">
      <alignment vertical="center"/>
    </xf>
    <xf numFmtId="0" fontId="7" fillId="0" borderId="11"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3" xfId="0" applyFont="1" applyBorder="1" applyAlignment="1">
      <alignment horizontal="center" vertical="center"/>
    </xf>
    <xf numFmtId="0" fontId="25" fillId="0" borderId="0" xfId="0" applyFont="1" applyAlignment="1">
      <alignment vertical="top"/>
    </xf>
    <xf numFmtId="0" fontId="26" fillId="0" borderId="0" xfId="0" applyFont="1" applyAlignment="1">
      <alignment horizontal="center" vertical="top"/>
    </xf>
    <xf numFmtId="0" fontId="26" fillId="0" borderId="65" xfId="0" applyFont="1" applyBorder="1" applyAlignment="1">
      <alignment horizontal="right" vertical="top"/>
    </xf>
    <xf numFmtId="0" fontId="26" fillId="0" borderId="15" xfId="0" applyFont="1" applyBorder="1" applyAlignment="1">
      <alignment horizontal="right" vertical="top"/>
    </xf>
    <xf numFmtId="0" fontId="26" fillId="0" borderId="16" xfId="0" applyFont="1" applyBorder="1" applyAlignment="1">
      <alignment horizontal="right" vertical="top"/>
    </xf>
    <xf numFmtId="0" fontId="26" fillId="0" borderId="14" xfId="0" applyFont="1" applyBorder="1" applyAlignment="1">
      <alignment horizontal="right" vertical="top"/>
    </xf>
    <xf numFmtId="0" fontId="26" fillId="0" borderId="44" xfId="0" applyFont="1" applyBorder="1" applyAlignment="1">
      <alignment horizontal="right" vertical="top"/>
    </xf>
    <xf numFmtId="0" fontId="26" fillId="0" borderId="0" xfId="0" applyFont="1" applyAlignment="1">
      <alignment vertical="top"/>
    </xf>
    <xf numFmtId="0" fontId="27" fillId="0" borderId="30" xfId="0" applyFont="1" applyBorder="1" applyAlignment="1">
      <alignment horizontal="distributed" vertical="center" indent="1"/>
    </xf>
    <xf numFmtId="0" fontId="27" fillId="0" borderId="31" xfId="0" applyFont="1" applyBorder="1" applyAlignment="1">
      <alignment horizontal="right" vertical="center"/>
    </xf>
    <xf numFmtId="0" fontId="27" fillId="0" borderId="30" xfId="0" applyFont="1" applyBorder="1" applyAlignment="1">
      <alignment horizontal="right" vertical="center"/>
    </xf>
    <xf numFmtId="0" fontId="27" fillId="0" borderId="53" xfId="0" applyFont="1" applyBorder="1" applyAlignment="1">
      <alignment horizontal="right" vertical="center"/>
    </xf>
    <xf numFmtId="190" fontId="27" fillId="0" borderId="54" xfId="2" applyNumberFormat="1" applyFont="1" applyBorder="1" applyAlignment="1">
      <alignment horizontal="right" vertical="center"/>
    </xf>
    <xf numFmtId="190" fontId="27" fillId="0" borderId="30" xfId="2" applyNumberFormat="1" applyFont="1" applyBorder="1" applyAlignment="1">
      <alignment horizontal="right" vertical="center"/>
    </xf>
    <xf numFmtId="190" fontId="27" fillId="0" borderId="53" xfId="2" applyNumberFormat="1" applyFont="1" applyBorder="1" applyAlignment="1">
      <alignment horizontal="right" vertical="center"/>
    </xf>
    <xf numFmtId="0" fontId="27" fillId="0" borderId="54" xfId="0" applyFont="1" applyBorder="1" applyAlignment="1">
      <alignment horizontal="right" vertical="center"/>
    </xf>
    <xf numFmtId="190" fontId="27" fillId="0" borderId="52" xfId="2" applyNumberFormat="1" applyFont="1" applyBorder="1" applyAlignment="1">
      <alignment horizontal="right" vertical="center"/>
    </xf>
    <xf numFmtId="38" fontId="27" fillId="0" borderId="31" xfId="1" applyFont="1" applyBorder="1" applyAlignment="1">
      <alignment horizontal="right" vertical="center"/>
    </xf>
    <xf numFmtId="38" fontId="27" fillId="0" borderId="30" xfId="1" applyFont="1" applyBorder="1" applyAlignment="1">
      <alignment horizontal="right" vertical="center"/>
    </xf>
    <xf numFmtId="38" fontId="27" fillId="0" borderId="53" xfId="1" applyFont="1" applyBorder="1" applyAlignment="1">
      <alignment horizontal="right" vertical="center"/>
    </xf>
    <xf numFmtId="38" fontId="27" fillId="0" borderId="54" xfId="1" applyFont="1" applyBorder="1" applyAlignment="1">
      <alignment horizontal="right" vertical="center"/>
    </xf>
    <xf numFmtId="177" fontId="27" fillId="0" borderId="0" xfId="0" applyNumberFormat="1" applyFont="1">
      <alignment vertical="center"/>
    </xf>
    <xf numFmtId="0" fontId="27" fillId="0" borderId="0" xfId="0" applyFont="1" applyAlignment="1">
      <alignment horizontal="distributed" vertical="center" indent="1"/>
    </xf>
    <xf numFmtId="0" fontId="27" fillId="0" borderId="107" xfId="0" applyFont="1" applyBorder="1" applyAlignment="1">
      <alignment horizontal="right" vertical="center"/>
    </xf>
    <xf numFmtId="0" fontId="27" fillId="0" borderId="104" xfId="0" applyFont="1" applyBorder="1" applyAlignment="1">
      <alignment horizontal="right" vertical="center"/>
    </xf>
    <xf numFmtId="0" fontId="27" fillId="0" borderId="105" xfId="0" applyFont="1" applyBorder="1" applyAlignment="1">
      <alignment horizontal="right" vertical="center"/>
    </xf>
    <xf numFmtId="190" fontId="27" fillId="0" borderId="103" xfId="2" applyNumberFormat="1" applyFont="1" applyBorder="1" applyAlignment="1">
      <alignment horizontal="right" vertical="center"/>
    </xf>
    <xf numFmtId="190" fontId="27" fillId="0" borderId="104" xfId="2" applyNumberFormat="1" applyFont="1" applyBorder="1" applyAlignment="1">
      <alignment horizontal="right" vertical="center"/>
    </xf>
    <xf numFmtId="190" fontId="27" fillId="0" borderId="105" xfId="2" applyNumberFormat="1" applyFont="1" applyBorder="1" applyAlignment="1">
      <alignment horizontal="right" vertical="center"/>
    </xf>
    <xf numFmtId="0" fontId="27" fillId="0" borderId="103" xfId="0" applyFont="1" applyBorder="1" applyAlignment="1">
      <alignment horizontal="right" vertical="center"/>
    </xf>
    <xf numFmtId="190" fontId="27" fillId="0" borderId="109" xfId="2" applyNumberFormat="1" applyFont="1" applyBorder="1" applyAlignment="1">
      <alignment horizontal="right" vertical="center"/>
    </xf>
    <xf numFmtId="38" fontId="27" fillId="0" borderId="107" xfId="1" applyFont="1" applyBorder="1" applyAlignment="1">
      <alignment horizontal="right" vertical="center"/>
    </xf>
    <xf numFmtId="38" fontId="27" fillId="0" borderId="104" xfId="1" applyFont="1" applyBorder="1" applyAlignment="1">
      <alignment horizontal="right" vertical="center"/>
    </xf>
    <xf numFmtId="38" fontId="27" fillId="0" borderId="105" xfId="1" applyFont="1" applyBorder="1" applyAlignment="1">
      <alignment horizontal="right" vertical="center"/>
    </xf>
    <xf numFmtId="177" fontId="27" fillId="0" borderId="103" xfId="0" applyNumberFormat="1" applyFont="1" applyBorder="1" applyAlignment="1">
      <alignment horizontal="right" vertical="center"/>
    </xf>
    <xf numFmtId="177" fontId="27" fillId="0" borderId="104" xfId="0" applyNumberFormat="1" applyFont="1" applyBorder="1" applyAlignment="1">
      <alignment horizontal="right" vertical="center"/>
    </xf>
    <xf numFmtId="177" fontId="27" fillId="0" borderId="105" xfId="0" applyNumberFormat="1" applyFont="1" applyBorder="1" applyAlignment="1">
      <alignment horizontal="right" vertical="center"/>
    </xf>
    <xf numFmtId="177" fontId="27" fillId="0" borderId="0" xfId="0" applyNumberFormat="1" applyFont="1" applyAlignment="1">
      <alignment horizontal="right" vertical="center"/>
    </xf>
    <xf numFmtId="0" fontId="27" fillId="0" borderId="0" xfId="0" applyFont="1" applyAlignment="1">
      <alignment horizontal="distributed" vertical="center" indent="1"/>
    </xf>
    <xf numFmtId="0" fontId="27" fillId="0" borderId="25" xfId="0" applyFont="1" applyBorder="1" applyAlignment="1">
      <alignment horizontal="right" vertical="center"/>
    </xf>
    <xf numFmtId="0" fontId="27" fillId="0" borderId="0" xfId="0" applyFont="1" applyAlignment="1">
      <alignment horizontal="right" vertical="center"/>
    </xf>
    <xf numFmtId="0" fontId="27" fillId="0" borderId="26" xfId="0" applyFont="1" applyBorder="1" applyAlignment="1">
      <alignment horizontal="right" vertical="center"/>
    </xf>
    <xf numFmtId="190" fontId="27" fillId="0" borderId="27" xfId="2" applyNumberFormat="1" applyFont="1" applyBorder="1" applyAlignment="1">
      <alignment horizontal="right" vertical="center"/>
    </xf>
    <xf numFmtId="190" fontId="27" fillId="0" borderId="0" xfId="2" applyNumberFormat="1" applyFont="1" applyBorder="1" applyAlignment="1">
      <alignment horizontal="right" vertical="center"/>
    </xf>
    <xf numFmtId="190" fontId="27" fillId="0" borderId="26" xfId="2" applyNumberFormat="1" applyFont="1" applyBorder="1" applyAlignment="1">
      <alignment horizontal="right" vertical="center"/>
    </xf>
    <xf numFmtId="0" fontId="27" fillId="0" borderId="27" xfId="0" applyFont="1" applyBorder="1" applyAlignment="1">
      <alignment horizontal="right" vertical="center"/>
    </xf>
    <xf numFmtId="190" fontId="27" fillId="0" borderId="35" xfId="2" applyNumberFormat="1" applyFont="1" applyBorder="1" applyAlignment="1">
      <alignment horizontal="right" vertical="center"/>
    </xf>
    <xf numFmtId="3" fontId="27" fillId="0" borderId="25" xfId="0" applyNumberFormat="1" applyFont="1" applyBorder="1" applyAlignment="1">
      <alignment horizontal="right" vertical="center"/>
    </xf>
    <xf numFmtId="3" fontId="27" fillId="0" borderId="0" xfId="0" applyNumberFormat="1" applyFont="1" applyAlignment="1">
      <alignment horizontal="right" vertical="center"/>
    </xf>
    <xf numFmtId="3" fontId="27" fillId="0" borderId="26" xfId="0" applyNumberFormat="1" applyFont="1" applyBorder="1" applyAlignment="1">
      <alignment horizontal="right" vertical="center"/>
    </xf>
    <xf numFmtId="38" fontId="27" fillId="0" borderId="27" xfId="1" applyFont="1" applyBorder="1" applyAlignment="1">
      <alignment horizontal="right" vertical="center"/>
    </xf>
    <xf numFmtId="38" fontId="27" fillId="0" borderId="0" xfId="1" applyFont="1" applyBorder="1" applyAlignment="1">
      <alignment horizontal="right" vertical="center"/>
    </xf>
    <xf numFmtId="38" fontId="27" fillId="0" borderId="26" xfId="1" applyFont="1" applyBorder="1" applyAlignment="1">
      <alignment horizontal="right" vertical="center"/>
    </xf>
    <xf numFmtId="0" fontId="24" fillId="0" borderId="0" xfId="0" applyFont="1" applyAlignment="1">
      <alignment horizontal="distributed" vertical="center" indent="1"/>
    </xf>
    <xf numFmtId="38" fontId="26" fillId="0" borderId="27" xfId="1" applyFont="1" applyBorder="1" applyAlignment="1">
      <alignment horizontal="right" vertical="center"/>
    </xf>
    <xf numFmtId="38" fontId="26" fillId="0" borderId="0" xfId="1" applyFont="1" applyBorder="1" applyAlignment="1">
      <alignment horizontal="right" vertical="center"/>
    </xf>
    <xf numFmtId="38" fontId="26" fillId="0" borderId="26" xfId="1" applyFont="1" applyBorder="1" applyAlignment="1">
      <alignment horizontal="right" vertical="center"/>
    </xf>
    <xf numFmtId="190" fontId="26" fillId="0" borderId="27" xfId="2" applyNumberFormat="1" applyFont="1" applyBorder="1" applyAlignment="1">
      <alignment horizontal="right" vertical="center"/>
    </xf>
    <xf numFmtId="190" fontId="26" fillId="0" borderId="0" xfId="2" applyNumberFormat="1" applyFont="1" applyBorder="1" applyAlignment="1">
      <alignment horizontal="right" vertical="center"/>
    </xf>
    <xf numFmtId="0" fontId="27" fillId="0" borderId="1" xfId="0" applyFont="1" applyBorder="1" applyAlignment="1">
      <alignment horizontal="center" vertical="center"/>
    </xf>
    <xf numFmtId="0" fontId="27" fillId="0" borderId="56" xfId="0" applyFont="1" applyBorder="1" applyAlignment="1">
      <alignment horizontal="center" vertical="center"/>
    </xf>
    <xf numFmtId="0" fontId="27" fillId="0" borderId="18" xfId="0" applyFont="1" applyBorder="1" applyAlignment="1">
      <alignment horizontal="center" vertical="center"/>
    </xf>
    <xf numFmtId="38" fontId="27" fillId="0" borderId="17" xfId="1" applyFont="1" applyBorder="1" applyAlignment="1">
      <alignment horizontal="center" vertical="center"/>
    </xf>
    <xf numFmtId="38" fontId="27" fillId="0" borderId="1" xfId="1" applyFont="1" applyBorder="1" applyAlignment="1">
      <alignment horizontal="center" vertical="center"/>
    </xf>
    <xf numFmtId="38" fontId="27" fillId="0" borderId="18" xfId="1" applyFont="1" applyBorder="1" applyAlignment="1">
      <alignment horizontal="center" vertical="center"/>
    </xf>
    <xf numFmtId="0" fontId="27" fillId="0" borderId="17" xfId="0" applyFont="1" applyBorder="1" applyAlignment="1">
      <alignment horizontal="center" vertical="center"/>
    </xf>
    <xf numFmtId="0" fontId="27" fillId="0" borderId="47" xfId="0" applyFont="1" applyBorder="1" applyAlignment="1">
      <alignment horizontal="center" vertical="center"/>
    </xf>
    <xf numFmtId="0" fontId="27" fillId="0" borderId="0" xfId="0" applyFont="1">
      <alignment vertical="center"/>
    </xf>
    <xf numFmtId="0" fontId="28" fillId="0" borderId="0" xfId="0" applyFont="1">
      <alignment vertical="center"/>
    </xf>
    <xf numFmtId="0" fontId="24" fillId="0" borderId="0" xfId="0" applyFont="1" applyAlignment="1">
      <alignment horizontal="left" vertical="center"/>
    </xf>
    <xf numFmtId="0" fontId="8" fillId="0" borderId="25" xfId="0" applyFont="1" applyBorder="1" applyAlignment="1">
      <alignment horizontal="center" vertical="center"/>
    </xf>
    <xf numFmtId="0" fontId="8" fillId="0" borderId="0" xfId="0" applyFont="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5" xfId="0" applyFont="1" applyBorder="1" applyAlignment="1">
      <alignment horizontal="center" vertical="center"/>
    </xf>
    <xf numFmtId="0" fontId="8" fillId="0" borderId="0" xfId="0" applyFont="1" applyAlignment="1">
      <alignment horizontal="center" vertical="center" wrapText="1"/>
    </xf>
    <xf numFmtId="0" fontId="8" fillId="0" borderId="13" xfId="0" applyFont="1" applyBorder="1" applyAlignment="1">
      <alignment horizontal="center" vertical="center"/>
    </xf>
    <xf numFmtId="0" fontId="8" fillId="0" borderId="55" xfId="0" applyFont="1" applyBorder="1" applyAlignment="1">
      <alignment horizontal="center" vertical="center"/>
    </xf>
    <xf numFmtId="0" fontId="8" fillId="0" borderId="39" xfId="0" applyFont="1" applyBorder="1" applyAlignment="1">
      <alignment horizontal="center" vertical="center"/>
    </xf>
    <xf numFmtId="0" fontId="26" fillId="0" borderId="33" xfId="0" applyFont="1" applyBorder="1" applyAlignment="1">
      <alignment horizontal="right" vertical="top"/>
    </xf>
    <xf numFmtId="0" fontId="26" fillId="0" borderId="34" xfId="0" applyFont="1" applyBorder="1" applyAlignment="1">
      <alignment horizontal="right" vertical="top"/>
    </xf>
    <xf numFmtId="0" fontId="26" fillId="0" borderId="27" xfId="0" applyFont="1" applyBorder="1" applyAlignment="1">
      <alignment horizontal="right" vertical="top"/>
    </xf>
    <xf numFmtId="0" fontId="26" fillId="0" borderId="0" xfId="0" applyFont="1" applyAlignment="1">
      <alignment horizontal="right" vertical="top"/>
    </xf>
    <xf numFmtId="0" fontId="26" fillId="0" borderId="26" xfId="0" applyFont="1" applyBorder="1" applyAlignment="1">
      <alignment horizontal="right" vertical="top"/>
    </xf>
    <xf numFmtId="0" fontId="12" fillId="0" borderId="27" xfId="0" applyFont="1" applyBorder="1" applyAlignment="1">
      <alignment horizontal="right" vertical="top"/>
    </xf>
    <xf numFmtId="0" fontId="26" fillId="0" borderId="25" xfId="0" applyFont="1" applyBorder="1" applyAlignment="1">
      <alignment horizontal="right" vertical="top"/>
    </xf>
    <xf numFmtId="0" fontId="26" fillId="0" borderId="35" xfId="0" applyFont="1" applyBorder="1" applyAlignment="1">
      <alignment horizontal="right" vertical="top"/>
    </xf>
    <xf numFmtId="0" fontId="24" fillId="0" borderId="30" xfId="0" applyFont="1" applyBorder="1" applyAlignment="1">
      <alignment horizontal="distributed" vertical="center" indent="1"/>
    </xf>
    <xf numFmtId="0" fontId="27" fillId="0" borderId="94" xfId="0" applyFont="1" applyBorder="1" applyAlignment="1">
      <alignment horizontal="right" vertical="center"/>
    </xf>
    <xf numFmtId="0" fontId="27" fillId="0" borderId="32" xfId="0" applyFont="1" applyBorder="1" applyAlignment="1">
      <alignment horizontal="right" vertical="center"/>
    </xf>
    <xf numFmtId="2" fontId="27" fillId="0" borderId="54" xfId="0" applyNumberFormat="1" applyFont="1" applyBorder="1" applyAlignment="1">
      <alignment horizontal="right" vertical="center"/>
    </xf>
    <xf numFmtId="2" fontId="27" fillId="0" borderId="30" xfId="0" applyNumberFormat="1" applyFont="1" applyBorder="1" applyAlignment="1">
      <alignment horizontal="right" vertical="center"/>
    </xf>
    <xf numFmtId="2" fontId="27" fillId="0" borderId="31" xfId="1" applyNumberFormat="1" applyFont="1" applyFill="1" applyBorder="1" applyAlignment="1">
      <alignment horizontal="right" vertical="center"/>
    </xf>
    <xf numFmtId="2" fontId="27" fillId="0" borderId="30" xfId="1" applyNumberFormat="1" applyFont="1" applyFill="1" applyBorder="1" applyAlignment="1">
      <alignment horizontal="right" vertical="center"/>
    </xf>
    <xf numFmtId="2" fontId="27" fillId="0" borderId="52" xfId="1" applyNumberFormat="1" applyFont="1" applyFill="1" applyBorder="1" applyAlignment="1">
      <alignment horizontal="right" vertical="center"/>
    </xf>
    <xf numFmtId="0" fontId="27" fillId="0" borderId="33" xfId="0" applyFont="1" applyBorder="1" applyAlignment="1">
      <alignment horizontal="right" vertical="center"/>
    </xf>
    <xf numFmtId="0" fontId="27" fillId="0" borderId="34" xfId="0" applyFont="1" applyBorder="1" applyAlignment="1">
      <alignment horizontal="right" vertical="center"/>
    </xf>
    <xf numFmtId="2" fontId="12" fillId="0" borderId="27" xfId="0" applyNumberFormat="1" applyFont="1" applyBorder="1" applyAlignment="1">
      <alignment horizontal="right" vertical="center"/>
    </xf>
    <xf numFmtId="2" fontId="12" fillId="0" borderId="0" xfId="0" applyNumberFormat="1" applyFont="1" applyAlignment="1">
      <alignment horizontal="right" vertical="center"/>
    </xf>
    <xf numFmtId="2" fontId="27" fillId="0" borderId="0" xfId="0" applyNumberFormat="1" applyFont="1" applyAlignment="1">
      <alignment horizontal="right" vertical="center"/>
    </xf>
    <xf numFmtId="2" fontId="27" fillId="0" borderId="25" xfId="0" applyNumberFormat="1" applyFont="1" applyBorder="1" applyAlignment="1">
      <alignment horizontal="center" vertical="center"/>
    </xf>
    <xf numFmtId="2" fontId="27" fillId="0" borderId="0" xfId="0" applyNumberFormat="1" applyFont="1" applyAlignment="1">
      <alignment horizontal="center" vertical="center"/>
    </xf>
    <xf numFmtId="2" fontId="27" fillId="0" borderId="35" xfId="0" applyNumberFormat="1" applyFont="1" applyBorder="1" applyAlignment="1">
      <alignment horizontal="center" vertical="center"/>
    </xf>
    <xf numFmtId="2" fontId="27" fillId="0" borderId="27" xfId="0" applyNumberFormat="1" applyFont="1" applyBorder="1" applyAlignment="1">
      <alignment horizontal="right" vertical="center"/>
    </xf>
    <xf numFmtId="2" fontId="27" fillId="0" borderId="25" xfId="0" applyNumberFormat="1" applyFont="1" applyBorder="1" applyAlignment="1">
      <alignment horizontal="right" vertical="center"/>
    </xf>
    <xf numFmtId="2" fontId="27" fillId="0" borderId="35" xfId="0" applyNumberFormat="1" applyFont="1" applyBorder="1" applyAlignment="1">
      <alignment horizontal="right" vertical="center"/>
    </xf>
    <xf numFmtId="0" fontId="7" fillId="0" borderId="0" xfId="0" applyFont="1" applyAlignment="1">
      <alignment horizontal="right" vertical="center"/>
    </xf>
    <xf numFmtId="2" fontId="27" fillId="0" borderId="25" xfId="1" applyNumberFormat="1" applyFont="1" applyBorder="1" applyAlignment="1">
      <alignment horizontal="right" vertical="center"/>
    </xf>
    <xf numFmtId="2" fontId="27" fillId="0" borderId="0" xfId="1" applyNumberFormat="1" applyFont="1" applyAlignment="1">
      <alignment horizontal="right" vertical="center"/>
    </xf>
    <xf numFmtId="2" fontId="27" fillId="0" borderId="35" xfId="1" applyNumberFormat="1" applyFont="1" applyBorder="1" applyAlignment="1">
      <alignment horizontal="right" vertical="center"/>
    </xf>
    <xf numFmtId="2" fontId="27" fillId="0" borderId="25" xfId="1" applyNumberFormat="1" applyFont="1" applyFill="1" applyBorder="1" applyAlignment="1">
      <alignment horizontal="right" vertical="center"/>
    </xf>
    <xf numFmtId="2" fontId="27" fillId="0" borderId="0" xfId="1" applyNumberFormat="1" applyFont="1" applyFill="1" applyAlignment="1">
      <alignment horizontal="right" vertical="center"/>
    </xf>
    <xf numFmtId="2" fontId="27" fillId="0" borderId="35" xfId="1" applyNumberFormat="1" applyFont="1" applyFill="1" applyBorder="1" applyAlignment="1">
      <alignment horizontal="right" vertical="center"/>
    </xf>
    <xf numFmtId="2" fontId="27" fillId="0" borderId="0" xfId="1" applyNumberFormat="1" applyFont="1" applyFill="1" applyBorder="1" applyAlignment="1">
      <alignment horizontal="right" vertical="center"/>
    </xf>
    <xf numFmtId="0" fontId="27" fillId="0" borderId="56" xfId="0" applyFont="1" applyBorder="1" applyAlignment="1">
      <alignment horizontal="right" vertical="center"/>
    </xf>
    <xf numFmtId="0" fontId="27" fillId="0" borderId="1" xfId="0" applyFont="1" applyBorder="1" applyAlignment="1">
      <alignment horizontal="right" vertical="center"/>
    </xf>
    <xf numFmtId="0" fontId="27" fillId="0" borderId="18" xfId="0" applyFont="1" applyBorder="1" applyAlignment="1">
      <alignment horizontal="right" vertical="center"/>
    </xf>
    <xf numFmtId="0" fontId="27" fillId="0" borderId="17" xfId="0" applyFont="1" applyBorder="1" applyAlignment="1">
      <alignment horizontal="right" vertical="center"/>
    </xf>
    <xf numFmtId="0" fontId="27" fillId="0" borderId="47" xfId="0" applyFont="1" applyBorder="1" applyAlignment="1">
      <alignment horizontal="right" vertical="center"/>
    </xf>
    <xf numFmtId="0" fontId="28" fillId="0" borderId="0" xfId="0" applyFont="1" applyAlignment="1">
      <alignment horizontal="right" vertical="center"/>
    </xf>
    <xf numFmtId="0" fontId="27" fillId="0" borderId="0" xfId="0" applyFont="1" applyAlignment="1">
      <alignment horizontal="right" vertical="center"/>
    </xf>
    <xf numFmtId="180" fontId="28" fillId="0" borderId="0" xfId="0" applyNumberFormat="1" applyFont="1" applyAlignment="1">
      <alignment horizontal="right" vertical="center"/>
    </xf>
    <xf numFmtId="0" fontId="21" fillId="0" borderId="0" xfId="0" applyFont="1" applyAlignment="1">
      <alignment horizontal="center" vertical="center"/>
    </xf>
    <xf numFmtId="0" fontId="28" fillId="0" borderId="1" xfId="0" applyFont="1" applyBorder="1">
      <alignment vertical="center"/>
    </xf>
    <xf numFmtId="194" fontId="28" fillId="0" borderId="0" xfId="0" applyNumberFormat="1" applyFont="1" applyAlignment="1">
      <alignment horizontal="right" vertical="center"/>
    </xf>
    <xf numFmtId="0" fontId="24" fillId="0" borderId="1" xfId="0" applyFont="1" applyBorder="1" applyAlignment="1">
      <alignment horizontal="right" vertical="center"/>
    </xf>
    <xf numFmtId="0" fontId="4" fillId="0" borderId="93" xfId="0" applyFont="1" applyBorder="1" applyAlignment="1">
      <alignment horizontal="center" vertical="center"/>
    </xf>
    <xf numFmtId="0" fontId="4" fillId="0" borderId="93" xfId="0" applyFont="1" applyBorder="1" applyAlignment="1">
      <alignment horizontal="center" vertical="center"/>
    </xf>
    <xf numFmtId="0" fontId="4" fillId="0" borderId="110" xfId="0" applyFont="1" applyBorder="1" applyAlignment="1">
      <alignment horizontal="center" vertical="center"/>
    </xf>
    <xf numFmtId="0" fontId="4" fillId="0" borderId="98" xfId="0" applyFont="1" applyBorder="1" applyAlignment="1">
      <alignment horizontal="center" vertical="center"/>
    </xf>
    <xf numFmtId="0" fontId="7" fillId="0" borderId="110" xfId="0" applyFont="1" applyBorder="1" applyAlignment="1">
      <alignment horizontal="center" vertical="center"/>
    </xf>
    <xf numFmtId="0" fontId="7" fillId="0" borderId="97" xfId="0" applyFont="1" applyBorder="1" applyAlignment="1">
      <alignment horizontal="center" vertical="center"/>
    </xf>
    <xf numFmtId="0" fontId="7" fillId="0" borderId="0" xfId="0" applyFont="1" applyAlignment="1">
      <alignment horizontal="center" vertical="center"/>
    </xf>
    <xf numFmtId="0" fontId="7" fillId="0" borderId="111" xfId="0" applyFont="1" applyBorder="1" applyAlignment="1">
      <alignment horizontal="center" vertical="center"/>
    </xf>
    <xf numFmtId="0" fontId="7" fillId="0" borderId="98" xfId="0" applyFont="1" applyBorder="1" applyAlignment="1">
      <alignment horizontal="center" vertical="center"/>
    </xf>
    <xf numFmtId="0" fontId="27" fillId="0" borderId="90" xfId="0" applyFont="1" applyBorder="1" applyAlignment="1">
      <alignment horizontal="center" vertical="center"/>
    </xf>
    <xf numFmtId="0" fontId="9" fillId="0" borderId="112" xfId="0" applyFont="1" applyBorder="1" applyAlignment="1">
      <alignment horizontal="center" vertical="center"/>
    </xf>
    <xf numFmtId="0" fontId="9" fillId="0" borderId="89" xfId="0" applyFont="1" applyBorder="1" applyAlignment="1">
      <alignment horizontal="center" vertical="center"/>
    </xf>
    <xf numFmtId="0" fontId="8" fillId="0" borderId="21" xfId="0" applyFont="1" applyBorder="1" applyAlignment="1">
      <alignment horizontal="center" vertical="center"/>
    </xf>
    <xf numFmtId="194" fontId="8" fillId="0" borderId="89" xfId="0" applyNumberFormat="1" applyFont="1" applyBorder="1" applyAlignment="1">
      <alignment horizontal="right" vertical="center"/>
    </xf>
    <xf numFmtId="194" fontId="8" fillId="0" borderId="0" xfId="0" applyNumberFormat="1" applyFont="1" applyAlignment="1">
      <alignment horizontal="right" vertical="center"/>
    </xf>
    <xf numFmtId="0" fontId="8" fillId="0" borderId="22" xfId="0" applyFont="1" applyBorder="1" applyAlignment="1">
      <alignment horizontal="center" vertical="center"/>
    </xf>
    <xf numFmtId="0" fontId="8" fillId="0" borderId="92" xfId="0" applyFont="1" applyBorder="1" applyAlignment="1">
      <alignment horizontal="center" vertical="center"/>
    </xf>
    <xf numFmtId="0" fontId="8" fillId="0" borderId="89" xfId="0" applyFont="1" applyBorder="1" applyAlignment="1">
      <alignment horizontal="center" vertical="center"/>
    </xf>
    <xf numFmtId="0" fontId="8" fillId="0" borderId="12" xfId="0" applyFont="1" applyBorder="1" applyAlignment="1">
      <alignment horizontal="center" vertical="center"/>
    </xf>
    <xf numFmtId="0" fontId="27" fillId="0" borderId="55" xfId="0" applyFont="1" applyBorder="1" applyAlignment="1">
      <alignment horizontal="center" vertical="center"/>
    </xf>
    <xf numFmtId="0" fontId="10" fillId="0" borderId="35" xfId="0" applyFont="1" applyBorder="1" applyAlignment="1">
      <alignment vertical="top"/>
    </xf>
    <xf numFmtId="0" fontId="10" fillId="0" borderId="113" xfId="0" applyFont="1" applyBorder="1" applyAlignment="1">
      <alignment horizontal="right" vertical="top"/>
    </xf>
    <xf numFmtId="0" fontId="10" fillId="0" borderId="33" xfId="0" applyFont="1" applyBorder="1" applyAlignment="1">
      <alignment horizontal="right" vertical="top"/>
    </xf>
    <xf numFmtId="0" fontId="10" fillId="0" borderId="34" xfId="0" applyFont="1" applyBorder="1" applyAlignment="1">
      <alignment horizontal="right" vertical="top"/>
    </xf>
    <xf numFmtId="0" fontId="10" fillId="0" borderId="27" xfId="0" applyFont="1" applyBorder="1" applyAlignment="1">
      <alignment horizontal="right" vertical="top"/>
    </xf>
    <xf numFmtId="0" fontId="26" fillId="0" borderId="33" xfId="0" applyFont="1" applyBorder="1" applyAlignment="1">
      <alignment horizontal="right" vertical="top"/>
    </xf>
    <xf numFmtId="194" fontId="26" fillId="0" borderId="34" xfId="0" applyNumberFormat="1" applyFont="1" applyBorder="1" applyAlignment="1">
      <alignment horizontal="right" vertical="top"/>
    </xf>
    <xf numFmtId="194" fontId="26" fillId="0" borderId="0" xfId="0" applyNumberFormat="1" applyFont="1" applyAlignment="1">
      <alignment horizontal="right" vertical="top"/>
    </xf>
    <xf numFmtId="0" fontId="26" fillId="0" borderId="34" xfId="0" applyFont="1" applyBorder="1" applyAlignment="1">
      <alignment horizontal="right" vertical="top"/>
    </xf>
    <xf numFmtId="0" fontId="26" fillId="0" borderId="46" xfId="0" applyFont="1" applyBorder="1" applyAlignment="1">
      <alignment horizontal="right" vertical="top"/>
    </xf>
    <xf numFmtId="0" fontId="26" fillId="0" borderId="27" xfId="0" applyFont="1" applyBorder="1" applyAlignment="1">
      <alignment horizontal="right" vertical="top"/>
    </xf>
    <xf numFmtId="0" fontId="10" fillId="0" borderId="25" xfId="0" applyFont="1" applyBorder="1" applyAlignment="1">
      <alignment vertical="top"/>
    </xf>
    <xf numFmtId="0" fontId="12" fillId="0" borderId="35" xfId="0" applyFont="1" applyBorder="1" applyAlignment="1">
      <alignment horizontal="distributed" vertical="center"/>
    </xf>
    <xf numFmtId="38" fontId="12" fillId="0" borderId="113" xfId="1" applyFont="1" applyBorder="1" applyAlignment="1">
      <alignment vertical="center"/>
    </xf>
    <xf numFmtId="191" fontId="12" fillId="0" borderId="34" xfId="1" applyNumberFormat="1" applyFont="1" applyBorder="1" applyAlignment="1">
      <alignment vertical="center"/>
    </xf>
    <xf numFmtId="191" fontId="12" fillId="0" borderId="27" xfId="1" applyNumberFormat="1" applyFont="1" applyBorder="1" applyAlignment="1">
      <alignment vertical="center"/>
    </xf>
    <xf numFmtId="38" fontId="27" fillId="0" borderId="33" xfId="1" applyFont="1" applyBorder="1" applyAlignment="1">
      <alignment vertical="center"/>
    </xf>
    <xf numFmtId="191" fontId="27" fillId="0" borderId="34" xfId="1" applyNumberFormat="1" applyFont="1" applyBorder="1" applyAlignment="1">
      <alignment horizontal="right" vertical="center"/>
    </xf>
    <xf numFmtId="183" fontId="27" fillId="0" borderId="0" xfId="1" applyNumberFormat="1" applyFont="1" applyBorder="1" applyAlignment="1">
      <alignment horizontal="right" vertical="center"/>
    </xf>
    <xf numFmtId="38" fontId="27" fillId="0" borderId="34" xfId="1" applyFont="1" applyBorder="1" applyAlignment="1">
      <alignment vertical="center"/>
    </xf>
    <xf numFmtId="191" fontId="27" fillId="0" borderId="46" xfId="1" applyNumberFormat="1" applyFont="1" applyBorder="1" applyAlignment="1">
      <alignment vertical="center"/>
    </xf>
    <xf numFmtId="191" fontId="27" fillId="0" borderId="34" xfId="1" applyNumberFormat="1" applyFont="1" applyBorder="1" applyAlignment="1">
      <alignment vertical="center"/>
    </xf>
    <xf numFmtId="38" fontId="27" fillId="0" borderId="27" xfId="1" applyFont="1" applyBorder="1" applyAlignment="1">
      <alignment vertical="center"/>
    </xf>
    <xf numFmtId="0" fontId="12" fillId="0" borderId="25" xfId="0" applyFont="1" applyBorder="1" applyAlignment="1">
      <alignment horizontal="distributed" vertical="center"/>
    </xf>
    <xf numFmtId="38" fontId="12" fillId="0" borderId="113" xfId="1" applyFont="1" applyFill="1" applyBorder="1" applyAlignment="1">
      <alignment vertical="center"/>
    </xf>
    <xf numFmtId="38" fontId="12" fillId="0" borderId="33" xfId="1" applyFont="1" applyFill="1" applyBorder="1" applyAlignment="1">
      <alignment vertical="center"/>
    </xf>
    <xf numFmtId="191" fontId="12" fillId="0" borderId="34" xfId="1" applyNumberFormat="1" applyFont="1" applyFill="1" applyBorder="1" applyAlignment="1">
      <alignment vertical="center"/>
    </xf>
    <xf numFmtId="191" fontId="12" fillId="0" borderId="27" xfId="1" applyNumberFormat="1" applyFont="1" applyFill="1" applyBorder="1" applyAlignment="1">
      <alignment vertical="center"/>
    </xf>
    <xf numFmtId="38" fontId="27" fillId="0" borderId="33" xfId="1" applyFont="1" applyFill="1" applyBorder="1" applyAlignment="1">
      <alignment vertical="center"/>
    </xf>
    <xf numFmtId="191" fontId="27" fillId="0" borderId="34" xfId="1" applyNumberFormat="1" applyFont="1" applyFill="1" applyBorder="1" applyAlignment="1">
      <alignment horizontal="right" vertical="center"/>
    </xf>
    <xf numFmtId="183" fontId="27" fillId="0" borderId="0" xfId="1" applyNumberFormat="1" applyFont="1" applyFill="1" applyBorder="1" applyAlignment="1">
      <alignment horizontal="right" vertical="center"/>
    </xf>
    <xf numFmtId="38" fontId="27" fillId="0" borderId="34" xfId="1" applyFont="1" applyFill="1" applyBorder="1" applyAlignment="1">
      <alignment vertical="center"/>
    </xf>
    <xf numFmtId="191" fontId="27" fillId="0" borderId="46" xfId="1" applyNumberFormat="1" applyFont="1" applyFill="1" applyBorder="1" applyAlignment="1">
      <alignment vertical="center"/>
    </xf>
    <xf numFmtId="191" fontId="27" fillId="0" borderId="34" xfId="1" applyNumberFormat="1" applyFont="1" applyFill="1" applyBorder="1" applyAlignment="1">
      <alignment vertical="center"/>
    </xf>
    <xf numFmtId="38" fontId="27" fillId="0" borderId="27" xfId="1" applyFont="1" applyFill="1" applyBorder="1" applyAlignment="1">
      <alignment vertical="center"/>
    </xf>
    <xf numFmtId="191" fontId="12" fillId="0" borderId="46" xfId="1" applyNumberFormat="1" applyFont="1" applyBorder="1" applyAlignment="1">
      <alignment vertical="center"/>
    </xf>
    <xf numFmtId="0" fontId="14" fillId="2" borderId="35" xfId="0" applyFont="1" applyFill="1" applyBorder="1" applyAlignment="1">
      <alignment horizontal="distributed" vertical="center"/>
    </xf>
    <xf numFmtId="38" fontId="4" fillId="2" borderId="113" xfId="1" applyFont="1" applyFill="1" applyBorder="1" applyAlignment="1">
      <alignment vertical="center"/>
    </xf>
    <xf numFmtId="38" fontId="4" fillId="2" borderId="33" xfId="1" applyFont="1" applyFill="1" applyBorder="1" applyAlignment="1">
      <alignment vertical="center"/>
    </xf>
    <xf numFmtId="191" fontId="4" fillId="2" borderId="34" xfId="1" applyNumberFormat="1" applyFont="1" applyFill="1" applyBorder="1" applyAlignment="1">
      <alignment vertical="center"/>
    </xf>
    <xf numFmtId="191" fontId="4" fillId="2" borderId="27" xfId="1" applyNumberFormat="1" applyFont="1" applyFill="1" applyBorder="1" applyAlignment="1">
      <alignment vertical="center"/>
    </xf>
    <xf numFmtId="38" fontId="7" fillId="2" borderId="33" xfId="1" applyFont="1" applyFill="1" applyBorder="1" applyAlignment="1">
      <alignment vertical="center"/>
    </xf>
    <xf numFmtId="191" fontId="7" fillId="2" borderId="34" xfId="1" applyNumberFormat="1" applyFont="1" applyFill="1" applyBorder="1" applyAlignment="1">
      <alignment horizontal="right" vertical="center"/>
    </xf>
    <xf numFmtId="183" fontId="7" fillId="0" borderId="0" xfId="1" applyNumberFormat="1" applyFont="1" applyFill="1" applyBorder="1" applyAlignment="1">
      <alignment horizontal="right" vertical="center"/>
    </xf>
    <xf numFmtId="38" fontId="7" fillId="2" borderId="34" xfId="1" applyFont="1" applyFill="1" applyBorder="1" applyAlignment="1">
      <alignment vertical="center"/>
    </xf>
    <xf numFmtId="191" fontId="7" fillId="2" borderId="46" xfId="1" applyNumberFormat="1" applyFont="1" applyFill="1" applyBorder="1" applyAlignment="1">
      <alignment vertical="center"/>
    </xf>
    <xf numFmtId="191" fontId="7" fillId="2" borderId="34" xfId="1" applyNumberFormat="1" applyFont="1" applyFill="1" applyBorder="1" applyAlignment="1">
      <alignment vertical="center"/>
    </xf>
    <xf numFmtId="38" fontId="7" fillId="2" borderId="27" xfId="1" applyFont="1" applyFill="1" applyBorder="1" applyAlignment="1">
      <alignment vertical="center"/>
    </xf>
    <xf numFmtId="0" fontId="14" fillId="2" borderId="25" xfId="0" applyFont="1" applyFill="1" applyBorder="1" applyAlignment="1">
      <alignment horizontal="distributed" vertical="center"/>
    </xf>
    <xf numFmtId="191" fontId="12" fillId="0" borderId="34" xfId="1" applyNumberFormat="1" applyFont="1" applyBorder="1" applyAlignment="1">
      <alignment horizontal="right" vertical="center"/>
    </xf>
    <xf numFmtId="191" fontId="12" fillId="0" borderId="27" xfId="1" applyNumberFormat="1" applyFont="1" applyBorder="1" applyAlignment="1">
      <alignment horizontal="right" vertical="center"/>
    </xf>
    <xf numFmtId="38" fontId="27" fillId="0" borderId="33" xfId="1" applyFont="1" applyBorder="1" applyAlignment="1">
      <alignment horizontal="right" vertical="center"/>
    </xf>
    <xf numFmtId="38" fontId="27" fillId="0" borderId="27" xfId="1" applyFont="1" applyBorder="1" applyAlignment="1">
      <alignment horizontal="right" vertical="center"/>
    </xf>
    <xf numFmtId="191" fontId="27" fillId="0" borderId="34" xfId="0" applyNumberFormat="1" applyFont="1" applyBorder="1" applyAlignment="1">
      <alignment horizontal="right" vertical="center"/>
    </xf>
    <xf numFmtId="183" fontId="27" fillId="0" borderId="0" xfId="0" applyNumberFormat="1" applyFont="1" applyAlignment="1">
      <alignment horizontal="right" vertical="center"/>
    </xf>
    <xf numFmtId="38" fontId="27" fillId="0" borderId="34" xfId="1" applyFont="1" applyBorder="1" applyAlignment="1">
      <alignment horizontal="right" vertical="center"/>
    </xf>
    <xf numFmtId="191" fontId="27" fillId="0" borderId="46" xfId="0" applyNumberFormat="1" applyFont="1" applyBorder="1" applyAlignment="1">
      <alignment horizontal="right" vertical="center"/>
    </xf>
    <xf numFmtId="0" fontId="27" fillId="0" borderId="33" xfId="0" applyFont="1" applyBorder="1" applyAlignment="1">
      <alignment horizontal="right" vertical="center"/>
    </xf>
    <xf numFmtId="0" fontId="27" fillId="0" borderId="27" xfId="0" applyFont="1" applyBorder="1" applyAlignment="1">
      <alignment horizontal="right" vertical="center"/>
    </xf>
    <xf numFmtId="0" fontId="12" fillId="0" borderId="47" xfId="0" applyFont="1" applyBorder="1" applyAlignment="1">
      <alignment horizontal="distributed" vertical="center"/>
    </xf>
    <xf numFmtId="38" fontId="12" fillId="0" borderId="114" xfId="1" applyFont="1" applyBorder="1" applyAlignment="1">
      <alignment vertical="center"/>
    </xf>
    <xf numFmtId="191" fontId="12" fillId="0" borderId="29" xfId="1" applyNumberFormat="1" applyFont="1" applyBorder="1" applyAlignment="1">
      <alignment vertical="center"/>
    </xf>
    <xf numFmtId="191" fontId="12" fillId="0" borderId="29" xfId="1" applyNumberFormat="1" applyFont="1" applyBorder="1" applyAlignment="1">
      <alignment horizontal="right" vertical="center"/>
    </xf>
    <xf numFmtId="191" fontId="12" fillId="0" borderId="17" xfId="1" applyNumberFormat="1" applyFont="1" applyBorder="1" applyAlignment="1">
      <alignment horizontal="right" vertical="center"/>
    </xf>
    <xf numFmtId="38" fontId="27" fillId="0" borderId="28" xfId="1" applyFont="1" applyBorder="1" applyAlignment="1">
      <alignment horizontal="right" vertical="center"/>
    </xf>
    <xf numFmtId="191" fontId="27" fillId="0" borderId="29" xfId="0" applyNumberFormat="1" applyFont="1" applyBorder="1" applyAlignment="1">
      <alignment horizontal="right" vertical="center"/>
    </xf>
    <xf numFmtId="38" fontId="27" fillId="0" borderId="29" xfId="1" applyFont="1" applyBorder="1" applyAlignment="1">
      <alignment horizontal="right" vertical="center"/>
    </xf>
    <xf numFmtId="191" fontId="27" fillId="0" borderId="48" xfId="0" applyNumberFormat="1" applyFont="1" applyBorder="1" applyAlignment="1">
      <alignment horizontal="right" vertical="center"/>
    </xf>
    <xf numFmtId="0" fontId="27" fillId="0" borderId="28" xfId="0" applyFont="1" applyBorder="1" applyAlignment="1">
      <alignment horizontal="right" vertical="center"/>
    </xf>
    <xf numFmtId="0" fontId="27" fillId="0" borderId="17" xfId="0" applyFont="1" applyBorder="1" applyAlignment="1">
      <alignment horizontal="right" vertical="center"/>
    </xf>
    <xf numFmtId="0" fontId="12" fillId="0" borderId="56" xfId="0" applyFont="1" applyBorder="1" applyAlignment="1">
      <alignment horizontal="distributed" vertical="center"/>
    </xf>
    <xf numFmtId="0" fontId="24" fillId="0" borderId="0" xfId="0" applyFont="1">
      <alignment vertical="center"/>
    </xf>
    <xf numFmtId="180" fontId="27" fillId="0" borderId="0" xfId="0" applyNumberFormat="1" applyFont="1" applyAlignment="1">
      <alignment horizontal="right"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115" xfId="0" applyFont="1" applyBorder="1" applyAlignment="1">
      <alignment horizontal="center" vertical="center"/>
    </xf>
    <xf numFmtId="0" fontId="8" fillId="0" borderId="6" xfId="0" applyFont="1" applyBorder="1" applyAlignment="1">
      <alignment horizontal="center" vertical="center"/>
    </xf>
    <xf numFmtId="0" fontId="8" fillId="0" borderId="71" xfId="0" applyFont="1" applyBorder="1" applyAlignment="1">
      <alignment horizontal="center" vertical="center"/>
    </xf>
    <xf numFmtId="0" fontId="8" fillId="0" borderId="73" xfId="0" applyFont="1" applyBorder="1" applyAlignment="1">
      <alignment horizontal="center" vertical="center"/>
    </xf>
    <xf numFmtId="0" fontId="8" fillId="0" borderId="70" xfId="0" applyFont="1" applyBorder="1" applyAlignment="1">
      <alignment horizontal="center" vertical="center"/>
    </xf>
    <xf numFmtId="0" fontId="7" fillId="0" borderId="39"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76" xfId="0" applyFont="1" applyBorder="1" applyAlignment="1">
      <alignment horizontal="center" vertical="center"/>
    </xf>
    <xf numFmtId="0" fontId="8" fillId="0" borderId="68" xfId="0" applyFont="1" applyBorder="1" applyAlignment="1">
      <alignment horizontal="center" vertical="center"/>
    </xf>
    <xf numFmtId="0" fontId="8" fillId="0" borderId="67" xfId="0" applyFont="1" applyBorder="1" applyAlignment="1">
      <alignment horizontal="center" vertical="center"/>
    </xf>
    <xf numFmtId="0" fontId="25" fillId="0" borderId="0" xfId="0" applyFont="1" applyAlignment="1">
      <alignment horizontal="right" vertical="top"/>
    </xf>
    <xf numFmtId="0" fontId="26" fillId="0" borderId="25" xfId="0" applyFont="1" applyBorder="1" applyAlignment="1">
      <alignment horizontal="right" vertical="top"/>
    </xf>
    <xf numFmtId="0" fontId="27" fillId="0" borderId="25" xfId="0" applyFont="1" applyBorder="1" applyAlignment="1">
      <alignment horizontal="right" vertical="center"/>
    </xf>
    <xf numFmtId="0" fontId="27" fillId="0" borderId="34" xfId="0" applyFont="1" applyBorder="1" applyAlignment="1">
      <alignment horizontal="right" vertical="center"/>
    </xf>
    <xf numFmtId="176" fontId="27" fillId="0" borderId="25" xfId="2" applyNumberFormat="1" applyFont="1" applyBorder="1" applyAlignment="1">
      <alignment vertical="center"/>
    </xf>
    <xf numFmtId="176" fontId="27" fillId="0" borderId="26" xfId="2" applyNumberFormat="1" applyFont="1" applyBorder="1" applyAlignment="1">
      <alignment vertical="center"/>
    </xf>
    <xf numFmtId="190" fontId="27" fillId="0" borderId="27" xfId="0" applyNumberFormat="1" applyFont="1" applyBorder="1" applyAlignment="1">
      <alignment horizontal="right" vertical="center"/>
    </xf>
    <xf numFmtId="190" fontId="27" fillId="0" borderId="0" xfId="0" applyNumberFormat="1" applyFont="1" applyAlignment="1">
      <alignment horizontal="right" vertical="center"/>
    </xf>
    <xf numFmtId="176" fontId="27" fillId="0" borderId="27" xfId="0" applyNumberFormat="1" applyFont="1" applyBorder="1">
      <alignment vertical="center"/>
    </xf>
    <xf numFmtId="176" fontId="27" fillId="0" borderId="26" xfId="0" applyNumberFormat="1" applyFont="1" applyBorder="1">
      <alignment vertical="center"/>
    </xf>
    <xf numFmtId="38" fontId="27" fillId="0" borderId="25" xfId="0" applyNumberFormat="1" applyFont="1" applyBorder="1" applyAlignment="1">
      <alignment horizontal="right" vertical="center"/>
    </xf>
    <xf numFmtId="176" fontId="27" fillId="0" borderId="0" xfId="2" applyNumberFormat="1" applyFont="1" applyBorder="1" applyAlignment="1">
      <alignment vertical="center"/>
    </xf>
    <xf numFmtId="176" fontId="27" fillId="0" borderId="27" xfId="2" applyNumberFormat="1" applyFont="1" applyBorder="1" applyAlignment="1">
      <alignment vertical="center"/>
    </xf>
    <xf numFmtId="0" fontId="27" fillId="0" borderId="25" xfId="0" applyFont="1" applyBorder="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190" fontId="27" fillId="0" borderId="25" xfId="2" applyNumberFormat="1" applyFont="1" applyBorder="1" applyAlignment="1">
      <alignment vertical="center"/>
    </xf>
    <xf numFmtId="190" fontId="27" fillId="0" borderId="0" xfId="2" applyNumberFormat="1" applyFont="1" applyBorder="1" applyAlignment="1">
      <alignment vertical="center"/>
    </xf>
    <xf numFmtId="0" fontId="27" fillId="0" borderId="27" xfId="0" applyFont="1" applyBorder="1">
      <alignment vertical="center"/>
    </xf>
    <xf numFmtId="0" fontId="27" fillId="0" borderId="0" xfId="0" applyFont="1">
      <alignment vertical="center"/>
    </xf>
    <xf numFmtId="0" fontId="27" fillId="0" borderId="26" xfId="0" applyFont="1" applyBorder="1">
      <alignment vertical="center"/>
    </xf>
    <xf numFmtId="38" fontId="27" fillId="0" borderId="25" xfId="1" applyFont="1" applyBorder="1" applyAlignment="1">
      <alignment horizontal="right" vertical="center"/>
    </xf>
    <xf numFmtId="0" fontId="27" fillId="0" borderId="27" xfId="2" applyNumberFormat="1" applyFont="1" applyBorder="1" applyAlignment="1">
      <alignment vertical="center"/>
    </xf>
    <xf numFmtId="0" fontId="27" fillId="0" borderId="0" xfId="2" applyNumberFormat="1" applyFont="1" applyBorder="1" applyAlignment="1">
      <alignment vertical="center"/>
    </xf>
    <xf numFmtId="0" fontId="27" fillId="0" borderId="26" xfId="2" applyNumberFormat="1" applyFont="1" applyBorder="1" applyAlignment="1">
      <alignment vertical="center"/>
    </xf>
    <xf numFmtId="0" fontId="27" fillId="0" borderId="35" xfId="0" applyFont="1" applyBorder="1" applyAlignment="1">
      <alignment horizontal="distributed" vertical="center" indent="1"/>
    </xf>
    <xf numFmtId="176" fontId="12" fillId="0" borderId="0" xfId="2" applyNumberFormat="1" applyFont="1" applyBorder="1" applyAlignment="1">
      <alignment vertical="center"/>
    </xf>
    <xf numFmtId="176" fontId="12" fillId="0" borderId="27" xfId="2" applyNumberFormat="1" applyFont="1" applyBorder="1" applyAlignment="1">
      <alignment vertical="center"/>
    </xf>
    <xf numFmtId="0" fontId="12" fillId="0" borderId="27" xfId="2" applyNumberFormat="1" applyFont="1" applyBorder="1" applyAlignment="1">
      <alignment vertical="center"/>
    </xf>
    <xf numFmtId="0" fontId="12" fillId="0" borderId="26" xfId="2" applyNumberFormat="1" applyFont="1" applyBorder="1" applyAlignment="1">
      <alignment vertical="center"/>
    </xf>
    <xf numFmtId="176" fontId="12" fillId="0" borderId="26" xfId="2" applyNumberFormat="1" applyFont="1" applyBorder="1" applyAlignment="1">
      <alignment vertical="center"/>
    </xf>
    <xf numFmtId="0" fontId="22" fillId="2" borderId="0" xfId="0" applyFont="1" applyFill="1" applyAlignment="1">
      <alignment horizontal="distributed" vertical="center" indent="1"/>
    </xf>
    <xf numFmtId="0" fontId="22" fillId="2" borderId="35" xfId="0" applyFont="1" applyFill="1" applyBorder="1" applyAlignment="1">
      <alignment horizontal="distributed" vertical="center" indent="1"/>
    </xf>
    <xf numFmtId="38" fontId="22" fillId="2" borderId="25" xfId="1" applyFont="1" applyFill="1" applyBorder="1" applyAlignment="1">
      <alignment horizontal="right" vertical="center"/>
    </xf>
    <xf numFmtId="38" fontId="22" fillId="2" borderId="33" xfId="1" applyFont="1" applyFill="1" applyBorder="1" applyAlignment="1">
      <alignment horizontal="right" vertical="center"/>
    </xf>
    <xf numFmtId="38" fontId="22" fillId="2" borderId="34" xfId="1" applyFont="1" applyFill="1" applyBorder="1" applyAlignment="1">
      <alignment horizontal="right" vertical="center"/>
    </xf>
    <xf numFmtId="176" fontId="22" fillId="2" borderId="25" xfId="2" applyNumberFormat="1" applyFont="1" applyFill="1" applyBorder="1" applyAlignment="1">
      <alignment vertical="center"/>
    </xf>
    <xf numFmtId="176" fontId="22" fillId="2" borderId="0" xfId="2" applyNumberFormat="1" applyFont="1" applyFill="1" applyBorder="1" applyAlignment="1">
      <alignment vertical="center"/>
    </xf>
    <xf numFmtId="0" fontId="22" fillId="2" borderId="27" xfId="2" applyNumberFormat="1" applyFont="1" applyFill="1" applyBorder="1" applyAlignment="1">
      <alignment vertical="center"/>
    </xf>
    <xf numFmtId="0" fontId="22" fillId="2" borderId="0" xfId="2" applyNumberFormat="1" applyFont="1" applyFill="1" applyBorder="1" applyAlignment="1">
      <alignment vertical="center"/>
    </xf>
    <xf numFmtId="176" fontId="22" fillId="2" borderId="27" xfId="2" applyNumberFormat="1" applyFont="1" applyFill="1" applyBorder="1" applyAlignment="1">
      <alignment vertical="center"/>
    </xf>
    <xf numFmtId="0" fontId="22" fillId="2" borderId="26" xfId="2" applyNumberFormat="1" applyFont="1" applyFill="1" applyBorder="1" applyAlignment="1">
      <alignment vertical="center"/>
    </xf>
    <xf numFmtId="176" fontId="22" fillId="2" borderId="26" xfId="2" applyNumberFormat="1" applyFont="1" applyFill="1" applyBorder="1" applyAlignment="1">
      <alignment vertical="center"/>
    </xf>
    <xf numFmtId="0" fontId="22" fillId="2" borderId="27" xfId="0" applyFont="1" applyFill="1" applyBorder="1">
      <alignment vertical="center"/>
    </xf>
    <xf numFmtId="0" fontId="22" fillId="2" borderId="0" xfId="0" applyFont="1" applyFill="1">
      <alignment vertical="center"/>
    </xf>
    <xf numFmtId="0" fontId="27" fillId="0" borderId="0" xfId="0" applyFont="1" applyAlignment="1">
      <alignment horizontal="distributed" vertical="center" wrapText="1" indent="1"/>
    </xf>
    <xf numFmtId="0" fontId="27" fillId="0" borderId="35" xfId="0" applyFont="1" applyBorder="1" applyAlignment="1">
      <alignment horizontal="distributed" vertical="center" wrapText="1" indent="1"/>
    </xf>
    <xf numFmtId="0" fontId="27" fillId="0" borderId="27" xfId="2" applyNumberFormat="1" applyFont="1" applyBorder="1" applyAlignment="1">
      <alignment horizontal="right" vertical="center"/>
    </xf>
    <xf numFmtId="0" fontId="27" fillId="0" borderId="0" xfId="2" applyNumberFormat="1" applyFont="1" applyBorder="1" applyAlignment="1">
      <alignment horizontal="right" vertical="center"/>
    </xf>
    <xf numFmtId="176" fontId="27" fillId="0" borderId="27" xfId="2" applyNumberFormat="1" applyFont="1" applyBorder="1" applyAlignment="1">
      <alignment horizontal="right" vertical="center"/>
    </xf>
    <xf numFmtId="176" fontId="27" fillId="0" borderId="0" xfId="2" applyNumberFormat="1" applyFont="1" applyBorder="1" applyAlignment="1">
      <alignment horizontal="right" vertical="center"/>
    </xf>
    <xf numFmtId="0" fontId="27" fillId="0" borderId="26" xfId="2" applyNumberFormat="1" applyFont="1" applyBorder="1" applyAlignment="1">
      <alignment horizontal="right" vertical="center"/>
    </xf>
    <xf numFmtId="176" fontId="27" fillId="0" borderId="26" xfId="2" applyNumberFormat="1" applyFont="1" applyBorder="1" applyAlignment="1">
      <alignment horizontal="right" vertical="center"/>
    </xf>
    <xf numFmtId="0" fontId="27" fillId="0" borderId="1" xfId="0" applyFont="1" applyBorder="1" applyAlignment="1">
      <alignment horizontal="distributed" vertical="center" indent="1"/>
    </xf>
    <xf numFmtId="0" fontId="27" fillId="0" borderId="47" xfId="0" applyFont="1" applyBorder="1" applyAlignment="1">
      <alignment horizontal="distributed" vertical="center" indent="1"/>
    </xf>
    <xf numFmtId="0" fontId="27" fillId="0" borderId="56" xfId="0" applyFont="1" applyBorder="1" applyAlignment="1">
      <alignment horizontal="center" vertical="center"/>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22" fillId="5" borderId="0" xfId="0" applyFont="1" applyFill="1">
      <alignment vertical="center"/>
    </xf>
    <xf numFmtId="0" fontId="7" fillId="0" borderId="59" xfId="0" applyFont="1" applyBorder="1" applyAlignment="1">
      <alignment horizontal="center" vertical="center"/>
    </xf>
    <xf numFmtId="0" fontId="8" fillId="0" borderId="110" xfId="0" applyFont="1" applyBorder="1" applyAlignment="1">
      <alignment horizontal="center" vertical="center"/>
    </xf>
    <xf numFmtId="0" fontId="8" fillId="0" borderId="98" xfId="0" applyFont="1" applyBorder="1" applyAlignment="1">
      <alignment horizontal="center" vertical="center"/>
    </xf>
    <xf numFmtId="0" fontId="7" fillId="5" borderId="58" xfId="0" applyFont="1" applyFill="1" applyBorder="1" applyAlignment="1">
      <alignment horizontal="center" vertical="center"/>
    </xf>
    <xf numFmtId="0" fontId="7" fillId="5" borderId="116" xfId="0" applyFont="1" applyFill="1" applyBorder="1" applyAlignment="1">
      <alignment horizontal="center" vertical="center"/>
    </xf>
    <xf numFmtId="0" fontId="25" fillId="5" borderId="0" xfId="0" applyFont="1" applyFill="1" applyAlignment="1">
      <alignment horizontal="right" vertical="top"/>
    </xf>
    <xf numFmtId="0" fontId="25" fillId="5" borderId="113" xfId="0" applyFont="1" applyFill="1" applyBorder="1" applyAlignment="1">
      <alignment horizontal="right" vertical="top"/>
    </xf>
    <xf numFmtId="0" fontId="27" fillId="0" borderId="0" xfId="0" applyFont="1" applyAlignment="1">
      <alignment horizontal="center" vertical="center"/>
    </xf>
    <xf numFmtId="38" fontId="24" fillId="0" borderId="46" xfId="1" applyFont="1" applyBorder="1" applyAlignment="1">
      <alignment horizontal="left" vertical="center"/>
    </xf>
    <xf numFmtId="190" fontId="27" fillId="0" borderId="27" xfId="1" applyNumberFormat="1" applyFont="1" applyBorder="1" applyAlignment="1">
      <alignment horizontal="right" vertical="center"/>
    </xf>
    <xf numFmtId="190" fontId="27" fillId="0" borderId="27" xfId="2" applyNumberFormat="1" applyFont="1" applyBorder="1" applyAlignment="1">
      <alignment horizontal="right" vertical="center"/>
    </xf>
    <xf numFmtId="0" fontId="27" fillId="5" borderId="0" xfId="0" applyFont="1" applyFill="1">
      <alignment vertical="center"/>
    </xf>
    <xf numFmtId="0" fontId="27" fillId="5" borderId="113" xfId="0" applyFont="1" applyFill="1" applyBorder="1">
      <alignment vertical="center"/>
    </xf>
    <xf numFmtId="0" fontId="27" fillId="0" borderId="6" xfId="0" applyFont="1" applyBorder="1" applyAlignment="1">
      <alignment horizontal="center" vertical="center"/>
    </xf>
    <xf numFmtId="38" fontId="24" fillId="0" borderId="117" xfId="1" applyFont="1" applyBorder="1" applyAlignment="1">
      <alignment horizontal="left" vertical="center"/>
    </xf>
    <xf numFmtId="38" fontId="27" fillId="0" borderId="118" xfId="1" applyFont="1" applyBorder="1" applyAlignment="1">
      <alignment horizontal="right" vertical="center"/>
    </xf>
    <xf numFmtId="190" fontId="27" fillId="0" borderId="5" xfId="1" applyNumberFormat="1" applyFont="1" applyBorder="1" applyAlignment="1">
      <alignment horizontal="right" vertical="center"/>
    </xf>
    <xf numFmtId="190" fontId="27" fillId="0" borderId="5" xfId="2" applyNumberFormat="1" applyFont="1" applyBorder="1" applyAlignment="1">
      <alignment horizontal="right" vertical="center"/>
    </xf>
    <xf numFmtId="38" fontId="27" fillId="5" borderId="6" xfId="1" applyFont="1" applyFill="1" applyBorder="1">
      <alignment vertical="center"/>
    </xf>
    <xf numFmtId="38" fontId="27" fillId="5" borderId="119" xfId="1" applyFont="1" applyFill="1" applyBorder="1">
      <alignment vertical="center"/>
    </xf>
    <xf numFmtId="0" fontId="27" fillId="2" borderId="0" xfId="0" applyFont="1" applyFill="1" applyAlignment="1">
      <alignment horizontal="center" vertical="center"/>
    </xf>
    <xf numFmtId="38" fontId="24" fillId="2" borderId="46" xfId="1" applyFont="1" applyFill="1" applyBorder="1" applyAlignment="1">
      <alignment horizontal="left" vertical="center"/>
    </xf>
    <xf numFmtId="38" fontId="27" fillId="2" borderId="33" xfId="1" applyFont="1" applyFill="1" applyBorder="1" applyAlignment="1">
      <alignment horizontal="right" vertical="center"/>
    </xf>
    <xf numFmtId="190" fontId="27" fillId="2" borderId="27" xfId="1" applyNumberFormat="1" applyFont="1" applyFill="1" applyBorder="1" applyAlignment="1">
      <alignment horizontal="right" vertical="center"/>
    </xf>
    <xf numFmtId="190" fontId="27" fillId="2" borderId="27" xfId="2" applyNumberFormat="1" applyFont="1" applyFill="1" applyBorder="1" applyAlignment="1">
      <alignment horizontal="right" vertical="center"/>
    </xf>
    <xf numFmtId="0" fontId="12" fillId="5" borderId="0" xfId="0" applyFont="1" applyFill="1">
      <alignment vertical="center"/>
    </xf>
    <xf numFmtId="38" fontId="12" fillId="2" borderId="33" xfId="1" applyFont="1" applyFill="1" applyBorder="1" applyAlignment="1">
      <alignment horizontal="right" vertical="center"/>
    </xf>
    <xf numFmtId="190" fontId="12" fillId="2" borderId="27" xfId="2" applyNumberFormat="1" applyFont="1" applyFill="1" applyBorder="1" applyAlignment="1">
      <alignment horizontal="right" vertical="center"/>
    </xf>
    <xf numFmtId="0" fontId="12" fillId="5" borderId="113" xfId="0" applyFont="1" applyFill="1" applyBorder="1">
      <alignment vertical="center"/>
    </xf>
    <xf numFmtId="0" fontId="27" fillId="2" borderId="6" xfId="0" applyFont="1" applyFill="1" applyBorder="1" applyAlignment="1">
      <alignment horizontal="center" vertical="center"/>
    </xf>
    <xf numFmtId="38" fontId="24" fillId="2" borderId="117" xfId="1" applyFont="1" applyFill="1" applyBorder="1" applyAlignment="1">
      <alignment horizontal="left" vertical="center"/>
    </xf>
    <xf numFmtId="38" fontId="27" fillId="2" borderId="118" xfId="1" applyFont="1" applyFill="1" applyBorder="1" applyAlignment="1">
      <alignment horizontal="right" vertical="center"/>
    </xf>
    <xf numFmtId="190" fontId="27" fillId="2" borderId="5" xfId="1" applyNumberFormat="1" applyFont="1" applyFill="1" applyBorder="1" applyAlignment="1">
      <alignment horizontal="right" vertical="center"/>
    </xf>
    <xf numFmtId="190" fontId="27" fillId="2" borderId="5" xfId="2" applyNumberFormat="1" applyFont="1" applyFill="1" applyBorder="1" applyAlignment="1">
      <alignment horizontal="right" vertical="center"/>
    </xf>
    <xf numFmtId="38" fontId="27" fillId="0" borderId="33" xfId="1" applyFont="1" applyFill="1" applyBorder="1" applyAlignment="1">
      <alignment horizontal="right" vertical="center"/>
    </xf>
    <xf numFmtId="190" fontId="27" fillId="0" borderId="27" xfId="1" applyNumberFormat="1" applyFont="1" applyFill="1" applyBorder="1" applyAlignment="1">
      <alignment horizontal="right" vertical="center"/>
    </xf>
    <xf numFmtId="190" fontId="27" fillId="0" borderId="27" xfId="2" applyNumberFormat="1" applyFont="1" applyFill="1" applyBorder="1" applyAlignment="1">
      <alignment horizontal="right" vertical="center"/>
    </xf>
    <xf numFmtId="0" fontId="27" fillId="0" borderId="9" xfId="0" applyFont="1" applyBorder="1" applyAlignment="1">
      <alignment horizontal="center" vertical="center"/>
    </xf>
    <xf numFmtId="38" fontId="24" fillId="0" borderId="120" xfId="1" applyFont="1" applyBorder="1" applyAlignment="1">
      <alignment horizontal="left" vertical="center"/>
    </xf>
    <xf numFmtId="38" fontId="27" fillId="0" borderId="85" xfId="1" applyFont="1" applyFill="1" applyBorder="1" applyAlignment="1">
      <alignment horizontal="right" vertical="center"/>
    </xf>
    <xf numFmtId="190" fontId="27" fillId="0" borderId="8" xfId="1" applyNumberFormat="1" applyFont="1" applyFill="1" applyBorder="1" applyAlignment="1">
      <alignment horizontal="right" vertical="center"/>
    </xf>
    <xf numFmtId="0" fontId="27" fillId="5" borderId="0" xfId="0" applyFont="1" applyFill="1" applyAlignment="1">
      <alignment horizontal="right" vertical="center"/>
    </xf>
    <xf numFmtId="0" fontId="27" fillId="5" borderId="113" xfId="0" applyFont="1" applyFill="1" applyBorder="1" applyAlignment="1">
      <alignment horizontal="right" vertical="center"/>
    </xf>
    <xf numFmtId="38" fontId="24" fillId="0" borderId="48" xfId="1" applyFont="1" applyBorder="1" applyAlignment="1">
      <alignment horizontal="left" vertical="center"/>
    </xf>
    <xf numFmtId="38" fontId="27" fillId="0" borderId="17" xfId="1" applyFont="1" applyBorder="1" applyAlignment="1">
      <alignment horizontal="right" vertical="center"/>
    </xf>
    <xf numFmtId="190" fontId="27" fillId="0" borderId="17" xfId="1" applyNumberFormat="1" applyFont="1" applyBorder="1" applyAlignment="1">
      <alignment horizontal="right" vertical="center"/>
    </xf>
    <xf numFmtId="190" fontId="27" fillId="0" borderId="17" xfId="2" applyNumberFormat="1" applyFont="1" applyBorder="1" applyAlignment="1">
      <alignment horizontal="right" vertical="center"/>
    </xf>
    <xf numFmtId="38" fontId="27" fillId="5" borderId="1" xfId="1" applyFont="1" applyFill="1" applyBorder="1" applyAlignment="1">
      <alignment horizontal="right" vertical="center"/>
    </xf>
    <xf numFmtId="38" fontId="27" fillId="5" borderId="114" xfId="1" applyFont="1" applyFill="1" applyBorder="1" applyAlignment="1">
      <alignment horizontal="right" vertical="center"/>
    </xf>
    <xf numFmtId="0" fontId="21" fillId="0" borderId="0" xfId="0" applyFont="1" applyAlignment="1">
      <alignment horizontal="center" vertical="center"/>
    </xf>
    <xf numFmtId="38" fontId="21" fillId="0" borderId="0" xfId="1" applyFont="1" applyAlignment="1">
      <alignment vertical="center"/>
    </xf>
    <xf numFmtId="195" fontId="21" fillId="0" borderId="0" xfId="1" applyNumberFormat="1" applyFont="1" applyAlignment="1">
      <alignment vertical="center"/>
    </xf>
    <xf numFmtId="195" fontId="21" fillId="0" borderId="0" xfId="0" applyNumberFormat="1" applyFont="1">
      <alignment vertical="center"/>
    </xf>
    <xf numFmtId="0" fontId="23" fillId="0" borderId="1" xfId="0" applyFont="1" applyBorder="1" applyAlignment="1">
      <alignment horizontal="left" vertical="center"/>
    </xf>
    <xf numFmtId="38" fontId="23" fillId="0" borderId="1" xfId="1" applyFont="1" applyBorder="1" applyAlignment="1">
      <alignment horizontal="left" vertical="center"/>
    </xf>
    <xf numFmtId="195" fontId="23" fillId="0" borderId="1" xfId="1" applyNumberFormat="1" applyFont="1" applyBorder="1" applyAlignment="1">
      <alignment horizontal="left" vertical="center"/>
    </xf>
    <xf numFmtId="195" fontId="24" fillId="0" borderId="0" xfId="0" applyNumberFormat="1" applyFont="1" applyAlignment="1">
      <alignment horizontal="right" vertical="center"/>
    </xf>
    <xf numFmtId="38" fontId="7" fillId="0" borderId="49" xfId="1" applyFont="1" applyBorder="1" applyAlignment="1">
      <alignment horizontal="center" vertical="center"/>
    </xf>
    <xf numFmtId="38" fontId="7" fillId="0" borderId="51" xfId="1" applyFont="1" applyBorder="1" applyAlignment="1">
      <alignment horizontal="center" vertical="center"/>
    </xf>
    <xf numFmtId="38" fontId="7" fillId="0" borderId="121" xfId="1" applyFont="1" applyBorder="1" applyAlignment="1">
      <alignment horizontal="center" vertical="center"/>
    </xf>
    <xf numFmtId="0" fontId="7" fillId="0" borderId="66" xfId="0" applyFont="1" applyBorder="1" applyAlignment="1">
      <alignment horizontal="center" vertical="center"/>
    </xf>
    <xf numFmtId="0" fontId="7" fillId="0" borderId="51" xfId="0" applyFont="1" applyBorder="1" applyAlignment="1">
      <alignment horizontal="center" vertical="center"/>
    </xf>
    <xf numFmtId="38" fontId="7" fillId="0" borderId="40" xfId="1" applyFont="1" applyBorder="1" applyAlignment="1">
      <alignment horizontal="center" vertical="center"/>
    </xf>
    <xf numFmtId="195" fontId="7" fillId="0" borderId="43" xfId="1" applyNumberFormat="1" applyFont="1" applyBorder="1" applyAlignment="1">
      <alignment horizontal="center" vertical="center"/>
    </xf>
    <xf numFmtId="195" fontId="7" fillId="0" borderId="42" xfId="1" applyNumberFormat="1" applyFont="1" applyBorder="1" applyAlignment="1">
      <alignment horizontal="center" vertical="center"/>
    </xf>
    <xf numFmtId="38" fontId="7" fillId="0" borderId="67" xfId="1" applyFont="1" applyBorder="1" applyAlignment="1">
      <alignment horizontal="center" vertical="center"/>
    </xf>
    <xf numFmtId="195" fontId="7" fillId="0" borderId="43" xfId="0" applyNumberFormat="1" applyFont="1" applyBorder="1" applyAlignment="1">
      <alignment horizontal="center" vertical="center"/>
    </xf>
    <xf numFmtId="0" fontId="26" fillId="0" borderId="0" xfId="0" applyFont="1" applyAlignment="1">
      <alignment horizontal="right" vertical="top"/>
    </xf>
    <xf numFmtId="38" fontId="26" fillId="0" borderId="23" xfId="1" applyFont="1" applyBorder="1" applyAlignment="1">
      <alignment horizontal="right" vertical="top"/>
    </xf>
    <xf numFmtId="195" fontId="26" fillId="0" borderId="14" xfId="1" applyNumberFormat="1" applyFont="1" applyBorder="1" applyAlignment="1">
      <alignment horizontal="right" vertical="top"/>
    </xf>
    <xf numFmtId="195" fontId="26" fillId="0" borderId="45" xfId="1" applyNumberFormat="1" applyFont="1" applyBorder="1" applyAlignment="1">
      <alignment horizontal="right" vertical="top"/>
    </xf>
    <xf numFmtId="38" fontId="26" fillId="0" borderId="16" xfId="1" applyFont="1" applyBorder="1" applyAlignment="1">
      <alignment horizontal="right" vertical="top"/>
    </xf>
    <xf numFmtId="0" fontId="8" fillId="0" borderId="0" xfId="0" applyFont="1" applyAlignment="1">
      <alignment horizontal="distributed" vertical="center"/>
    </xf>
    <xf numFmtId="0" fontId="8" fillId="0" borderId="35" xfId="0" applyFont="1" applyBorder="1" applyAlignment="1">
      <alignment horizontal="distributed" vertical="center"/>
    </xf>
    <xf numFmtId="38" fontId="27" fillId="0" borderId="33" xfId="1" applyFont="1" applyBorder="1">
      <alignment vertical="center"/>
    </xf>
    <xf numFmtId="176" fontId="27" fillId="0" borderId="27" xfId="0" applyNumberFormat="1" applyFont="1" applyBorder="1">
      <alignment vertical="center"/>
    </xf>
    <xf numFmtId="176" fontId="27" fillId="0" borderId="46" xfId="0" applyNumberFormat="1" applyFont="1" applyBorder="1">
      <alignment vertical="center"/>
    </xf>
    <xf numFmtId="38" fontId="27" fillId="0" borderId="26" xfId="1" applyFont="1" applyBorder="1">
      <alignment vertical="center"/>
    </xf>
    <xf numFmtId="0" fontId="24" fillId="0" borderId="35" xfId="0" applyFont="1" applyBorder="1" applyAlignment="1">
      <alignment horizontal="right" vertical="center"/>
    </xf>
    <xf numFmtId="38" fontId="29" fillId="0" borderId="33" xfId="1" applyFont="1" applyBorder="1" applyAlignment="1">
      <alignment horizontal="right" vertical="center"/>
    </xf>
    <xf numFmtId="176" fontId="29" fillId="0" borderId="27" xfId="1" applyNumberFormat="1" applyFont="1" applyBorder="1" applyAlignment="1">
      <alignment horizontal="right" vertical="center"/>
    </xf>
    <xf numFmtId="176" fontId="27" fillId="0" borderId="46" xfId="1" applyNumberFormat="1" applyFont="1" applyBorder="1" applyAlignment="1">
      <alignment horizontal="right" vertical="center"/>
    </xf>
    <xf numFmtId="38" fontId="27" fillId="0" borderId="26" xfId="1" applyFont="1" applyBorder="1" applyAlignment="1">
      <alignment horizontal="right" vertical="center"/>
    </xf>
    <xf numFmtId="176" fontId="27" fillId="0" borderId="27" xfId="0" applyNumberFormat="1" applyFont="1" applyBorder="1" applyAlignment="1">
      <alignment horizontal="right" vertical="center"/>
    </xf>
    <xf numFmtId="176" fontId="27" fillId="0" borderId="27" xfId="1" applyNumberFormat="1" applyFont="1" applyBorder="1" applyAlignment="1">
      <alignment horizontal="right" vertical="center"/>
    </xf>
    <xf numFmtId="0" fontId="8" fillId="0" borderId="15" xfId="0" applyFont="1" applyBorder="1" applyAlignment="1">
      <alignment horizontal="distributed" vertical="center"/>
    </xf>
    <xf numFmtId="0" fontId="8" fillId="0" borderId="44" xfId="0" applyFont="1" applyBorder="1" applyAlignment="1">
      <alignment horizontal="distributed" vertical="center"/>
    </xf>
    <xf numFmtId="38" fontId="27" fillId="0" borderId="23" xfId="1" applyFont="1" applyBorder="1">
      <alignment vertical="center"/>
    </xf>
    <xf numFmtId="176" fontId="27" fillId="0" borderId="14" xfId="0" applyNumberFormat="1" applyFont="1" applyBorder="1">
      <alignment vertical="center"/>
    </xf>
    <xf numFmtId="176" fontId="27" fillId="0" borderId="45" xfId="0" applyNumberFormat="1" applyFont="1" applyBorder="1">
      <alignment vertical="center"/>
    </xf>
    <xf numFmtId="38" fontId="27" fillId="0" borderId="16" xfId="1" applyFont="1" applyBorder="1">
      <alignment vertical="center"/>
    </xf>
    <xf numFmtId="0" fontId="8" fillId="0" borderId="1" xfId="0" applyFont="1" applyBorder="1" applyAlignment="1">
      <alignment horizontal="distributed" vertical="center"/>
    </xf>
    <xf numFmtId="38" fontId="27" fillId="0" borderId="28" xfId="1" applyFont="1" applyBorder="1">
      <alignment vertical="center"/>
    </xf>
    <xf numFmtId="176" fontId="27" fillId="0" borderId="17" xfId="0" applyNumberFormat="1" applyFont="1" applyBorder="1">
      <alignment vertical="center"/>
    </xf>
    <xf numFmtId="176" fontId="27" fillId="0" borderId="48" xfId="0" applyNumberFormat="1" applyFont="1" applyBorder="1">
      <alignment vertical="center"/>
    </xf>
    <xf numFmtId="38" fontId="27" fillId="0" borderId="18" xfId="1" applyFont="1" applyBorder="1">
      <alignment vertical="center"/>
    </xf>
    <xf numFmtId="38" fontId="28" fillId="0" borderId="0" xfId="1" applyFont="1">
      <alignment vertical="center"/>
    </xf>
    <xf numFmtId="195" fontId="28" fillId="0" borderId="0" xfId="1" applyNumberFormat="1" applyFont="1">
      <alignment vertical="center"/>
    </xf>
    <xf numFmtId="176" fontId="6" fillId="0" borderId="0" xfId="0" applyNumberFormat="1" applyFont="1" applyAlignment="1">
      <alignment horizontal="right" vertical="center"/>
    </xf>
    <xf numFmtId="195" fontId="28" fillId="0" borderId="0" xfId="0" applyNumberFormat="1" applyFont="1">
      <alignment vertical="center"/>
    </xf>
    <xf numFmtId="195" fontId="28" fillId="0" borderId="0" xfId="1" applyNumberFormat="1" applyFont="1" applyAlignment="1">
      <alignment horizontal="right" vertical="center"/>
    </xf>
    <xf numFmtId="38" fontId="28" fillId="0" borderId="0" xfId="1" applyFont="1" applyAlignment="1">
      <alignment horizontal="right" vertical="center"/>
    </xf>
    <xf numFmtId="195" fontId="28" fillId="0" borderId="0" xfId="0" applyNumberFormat="1" applyFont="1" applyAlignment="1">
      <alignment horizontal="right" vertical="center"/>
    </xf>
    <xf numFmtId="38" fontId="23" fillId="0" borderId="0" xfId="1" applyFont="1" applyBorder="1" applyAlignment="1">
      <alignment horizontal="left" vertical="center"/>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91" xfId="1" applyFont="1" applyBorder="1" applyAlignment="1">
      <alignment horizontal="center" vertical="center"/>
    </xf>
    <xf numFmtId="0" fontId="7" fillId="0" borderId="3" xfId="0" applyFont="1" applyBorder="1" applyAlignment="1">
      <alignment horizontal="center" vertical="center"/>
    </xf>
    <xf numFmtId="38" fontId="22" fillId="0" borderId="76" xfId="1" applyFont="1" applyBorder="1" applyAlignment="1">
      <alignment horizontal="center" vertical="center"/>
    </xf>
    <xf numFmtId="38" fontId="22" fillId="0" borderId="43" xfId="1" applyFont="1" applyBorder="1" applyAlignment="1">
      <alignment horizontal="center" vertical="center"/>
    </xf>
    <xf numFmtId="195" fontId="22" fillId="0" borderId="42" xfId="1" applyNumberFormat="1" applyFont="1" applyBorder="1" applyAlignment="1">
      <alignment horizontal="center" vertical="center"/>
    </xf>
    <xf numFmtId="195" fontId="22" fillId="0" borderId="43" xfId="0" applyNumberFormat="1" applyFont="1" applyBorder="1" applyAlignment="1">
      <alignment horizontal="center" vertical="center"/>
    </xf>
    <xf numFmtId="38" fontId="26" fillId="0" borderId="65" xfId="1" applyFont="1" applyBorder="1" applyAlignment="1">
      <alignment horizontal="right" vertical="top"/>
    </xf>
    <xf numFmtId="38" fontId="26" fillId="0" borderId="24" xfId="1" applyFont="1" applyBorder="1" applyAlignment="1">
      <alignment horizontal="right" vertical="top"/>
    </xf>
    <xf numFmtId="38" fontId="26" fillId="0" borderId="14" xfId="1" applyFont="1" applyBorder="1" applyAlignment="1">
      <alignment horizontal="right" vertical="top"/>
    </xf>
    <xf numFmtId="38" fontId="26" fillId="0" borderId="15" xfId="1" applyFont="1" applyBorder="1" applyAlignment="1">
      <alignment horizontal="right" vertical="top"/>
    </xf>
    <xf numFmtId="0" fontId="24" fillId="0" borderId="0" xfId="0" applyFont="1" applyAlignment="1">
      <alignment horizontal="distributed" vertical="center"/>
    </xf>
    <xf numFmtId="0" fontId="24" fillId="0" borderId="35" xfId="0" applyFont="1" applyBorder="1" applyAlignment="1">
      <alignment horizontal="distributed" vertical="center"/>
    </xf>
    <xf numFmtId="38" fontId="27" fillId="0" borderId="25" xfId="1" applyFont="1" applyBorder="1">
      <alignment vertical="center"/>
    </xf>
    <xf numFmtId="38" fontId="27" fillId="0" borderId="27" xfId="1" applyFont="1" applyBorder="1">
      <alignment vertical="center"/>
    </xf>
    <xf numFmtId="176" fontId="27" fillId="0" borderId="46" xfId="2" applyNumberFormat="1" applyFont="1" applyBorder="1">
      <alignment vertical="center"/>
    </xf>
    <xf numFmtId="38" fontId="27" fillId="0" borderId="0" xfId="1" applyFont="1" applyBorder="1">
      <alignment vertical="center"/>
    </xf>
    <xf numFmtId="176" fontId="27" fillId="0" borderId="27" xfId="2" applyNumberFormat="1" applyFont="1" applyBorder="1">
      <alignment vertical="center"/>
    </xf>
    <xf numFmtId="38" fontId="29" fillId="0" borderId="25" xfId="1" applyFont="1" applyBorder="1" applyAlignment="1">
      <alignment horizontal="right" vertical="center"/>
    </xf>
    <xf numFmtId="38" fontId="29" fillId="0" borderId="27" xfId="1" applyFont="1" applyBorder="1" applyAlignment="1">
      <alignment horizontal="right" vertical="center"/>
    </xf>
    <xf numFmtId="195" fontId="29" fillId="0" borderId="46" xfId="1" applyNumberFormat="1" applyFont="1" applyBorder="1" applyAlignment="1">
      <alignment horizontal="right" vertical="center"/>
    </xf>
    <xf numFmtId="195" fontId="27" fillId="0" borderId="46" xfId="1" applyNumberFormat="1" applyFont="1" applyBorder="1" applyAlignment="1">
      <alignment horizontal="right" vertical="center"/>
    </xf>
    <xf numFmtId="38" fontId="27" fillId="0" borderId="0" xfId="1" applyFont="1" applyBorder="1" applyAlignment="1">
      <alignment horizontal="right" vertical="center"/>
    </xf>
    <xf numFmtId="195" fontId="27" fillId="0" borderId="27" xfId="0" applyNumberFormat="1" applyFont="1" applyBorder="1" applyAlignment="1">
      <alignment horizontal="right" vertical="center"/>
    </xf>
    <xf numFmtId="0" fontId="24" fillId="0" borderId="11" xfId="0" applyFont="1" applyBorder="1" applyAlignment="1">
      <alignment horizontal="distributed" vertical="center"/>
    </xf>
    <xf numFmtId="0" fontId="24" fillId="0" borderId="39" xfId="0" applyFont="1" applyBorder="1" applyAlignment="1">
      <alignment horizontal="distributed" vertical="center"/>
    </xf>
    <xf numFmtId="38" fontId="27" fillId="6" borderId="55" xfId="1" applyFont="1" applyFill="1" applyBorder="1">
      <alignment vertical="center"/>
    </xf>
    <xf numFmtId="38" fontId="27" fillId="6" borderId="12" xfId="1" applyFont="1" applyFill="1" applyBorder="1">
      <alignment vertical="center"/>
    </xf>
    <xf numFmtId="176" fontId="27" fillId="0" borderId="122" xfId="1" applyNumberFormat="1" applyFont="1" applyBorder="1" applyAlignment="1">
      <alignment vertical="center"/>
    </xf>
    <xf numFmtId="176" fontId="27" fillId="0" borderId="122" xfId="1" applyNumberFormat="1" applyFont="1" applyBorder="1" applyAlignment="1">
      <alignment horizontal="right" vertical="center"/>
    </xf>
    <xf numFmtId="38" fontId="27" fillId="6" borderId="11" xfId="1" applyFont="1" applyFill="1" applyBorder="1">
      <alignment vertical="center"/>
    </xf>
    <xf numFmtId="176" fontId="27" fillId="0" borderId="12" xfId="1" applyNumberFormat="1" applyFont="1" applyBorder="1" applyAlignment="1">
      <alignment horizontal="right" vertical="center"/>
    </xf>
    <xf numFmtId="38" fontId="27" fillId="6" borderId="25" xfId="1" applyFont="1" applyFill="1" applyBorder="1">
      <alignment vertical="center"/>
    </xf>
    <xf numFmtId="38" fontId="27" fillId="6" borderId="27" xfId="1" applyFont="1" applyFill="1" applyBorder="1">
      <alignment vertical="center"/>
    </xf>
    <xf numFmtId="176" fontId="27" fillId="0" borderId="46" xfId="2" applyNumberFormat="1" applyFont="1" applyBorder="1" applyAlignment="1">
      <alignment vertical="center"/>
    </xf>
    <xf numFmtId="38" fontId="27" fillId="6" borderId="0" xfId="1" applyFont="1" applyFill="1" applyBorder="1">
      <alignment vertical="center"/>
    </xf>
    <xf numFmtId="0" fontId="24" fillId="0" borderId="0" xfId="0" applyFont="1" applyAlignment="1">
      <alignment vertical="center" shrinkToFit="1"/>
    </xf>
    <xf numFmtId="0" fontId="24" fillId="0" borderId="35" xfId="0" applyFont="1" applyBorder="1" applyAlignment="1">
      <alignment vertical="center" shrinkToFit="1"/>
    </xf>
    <xf numFmtId="38" fontId="27" fillId="6" borderId="25" xfId="1" applyFont="1" applyFill="1" applyBorder="1" applyAlignment="1">
      <alignment horizontal="right" vertical="center"/>
    </xf>
    <xf numFmtId="38" fontId="27" fillId="6" borderId="27" xfId="1" applyFont="1" applyFill="1" applyBorder="1" applyAlignment="1">
      <alignment horizontal="right" vertical="center"/>
    </xf>
    <xf numFmtId="176" fontId="27" fillId="0" borderId="46" xfId="2" applyNumberFormat="1" applyFont="1" applyBorder="1" applyAlignment="1">
      <alignment horizontal="right" vertical="center"/>
    </xf>
    <xf numFmtId="176" fontId="27" fillId="0" borderId="27" xfId="2" applyNumberFormat="1" applyFont="1" applyBorder="1" applyAlignment="1">
      <alignment horizontal="right" vertical="center"/>
    </xf>
    <xf numFmtId="0" fontId="24" fillId="0" borderId="1" xfId="0" applyFont="1" applyBorder="1" applyAlignment="1">
      <alignment horizontal="distributed" vertical="center"/>
    </xf>
    <xf numFmtId="38" fontId="27" fillId="0" borderId="56" xfId="1" applyFont="1" applyBorder="1" applyAlignment="1">
      <alignment horizontal="right" vertical="center"/>
    </xf>
    <xf numFmtId="195" fontId="27" fillId="0" borderId="48" xfId="0" applyNumberFormat="1" applyFont="1" applyBorder="1" applyAlignment="1">
      <alignment horizontal="right" vertical="center"/>
    </xf>
    <xf numFmtId="38" fontId="27" fillId="0" borderId="1" xfId="1" applyFont="1" applyBorder="1" applyAlignment="1">
      <alignment horizontal="right" vertical="center"/>
    </xf>
    <xf numFmtId="195" fontId="27" fillId="0" borderId="17" xfId="0" applyNumberFormat="1" applyFont="1" applyBorder="1" applyAlignment="1">
      <alignment horizontal="right" vertical="center"/>
    </xf>
    <xf numFmtId="38" fontId="11" fillId="0" borderId="2" xfId="1" applyFont="1" applyBorder="1">
      <alignment vertical="center"/>
    </xf>
    <xf numFmtId="0" fontId="30" fillId="0" borderId="0" xfId="0" applyFont="1">
      <alignment vertical="center"/>
    </xf>
    <xf numFmtId="0" fontId="4" fillId="0" borderId="90" xfId="0" applyFont="1" applyBorder="1" applyAlignment="1">
      <alignment horizontal="center" vertical="center" wrapText="1"/>
    </xf>
    <xf numFmtId="0" fontId="7" fillId="0" borderId="20"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56" fontId="25" fillId="0" borderId="55" xfId="0" quotePrefix="1" applyNumberFormat="1" applyFont="1" applyBorder="1" applyAlignment="1">
      <alignment horizontal="right" vertical="top"/>
    </xf>
    <xf numFmtId="56" fontId="25" fillId="0" borderId="22" xfId="0" quotePrefix="1" applyNumberFormat="1" applyFont="1" applyBorder="1" applyAlignment="1">
      <alignment horizontal="right" vertical="top"/>
    </xf>
    <xf numFmtId="56" fontId="25" fillId="0" borderId="12" xfId="0" quotePrefix="1" applyNumberFormat="1" applyFont="1" applyBorder="1" applyAlignment="1">
      <alignment horizontal="right" vertical="top"/>
    </xf>
    <xf numFmtId="0" fontId="25" fillId="0" borderId="12" xfId="0" applyFont="1" applyBorder="1" applyAlignment="1">
      <alignment horizontal="right" vertical="center"/>
    </xf>
    <xf numFmtId="0" fontId="24" fillId="0" borderId="15" xfId="0" applyFont="1" applyBorder="1" applyAlignment="1">
      <alignment horizontal="right" vertical="center"/>
    </xf>
    <xf numFmtId="38" fontId="27" fillId="0" borderId="34" xfId="1" applyFont="1" applyBorder="1">
      <alignment vertical="center"/>
    </xf>
    <xf numFmtId="38" fontId="27" fillId="0" borderId="22" xfId="1" applyFont="1" applyBorder="1">
      <alignment vertical="center"/>
    </xf>
    <xf numFmtId="38" fontId="27" fillId="0" borderId="12" xfId="1" applyFont="1" applyBorder="1">
      <alignment vertical="center"/>
    </xf>
    <xf numFmtId="38" fontId="27" fillId="0" borderId="34" xfId="1" applyFont="1" applyFill="1" applyBorder="1" applyAlignment="1">
      <alignment horizontal="right" vertical="center"/>
    </xf>
    <xf numFmtId="38" fontId="27" fillId="0" borderId="27" xfId="1" applyFont="1" applyFill="1" applyBorder="1" applyAlignment="1">
      <alignment horizontal="right" vertical="center"/>
    </xf>
    <xf numFmtId="38" fontId="27" fillId="0" borderId="34" xfId="1" applyFont="1" applyFill="1" applyBorder="1">
      <alignment vertical="center"/>
    </xf>
    <xf numFmtId="38" fontId="27" fillId="0" borderId="27" xfId="1" applyFont="1" applyFill="1" applyBorder="1">
      <alignment vertical="center"/>
    </xf>
    <xf numFmtId="0" fontId="31" fillId="0" borderId="1" xfId="0" applyFont="1" applyBorder="1" applyAlignment="1">
      <alignment horizontal="distributed" vertical="center"/>
    </xf>
    <xf numFmtId="38" fontId="27" fillId="6" borderId="56" xfId="1" applyFont="1" applyFill="1" applyBorder="1">
      <alignment vertical="center"/>
    </xf>
    <xf numFmtId="38" fontId="27" fillId="0" borderId="29" xfId="1" applyFont="1" applyBorder="1">
      <alignment vertical="center"/>
    </xf>
    <xf numFmtId="38" fontId="27" fillId="0" borderId="17" xfId="1" applyFont="1" applyBorder="1">
      <alignment vertical="center"/>
    </xf>
    <xf numFmtId="38" fontId="24" fillId="0" borderId="0" xfId="1" applyFont="1" applyAlignment="1">
      <alignment horizontal="left" vertical="center"/>
    </xf>
    <xf numFmtId="0" fontId="30" fillId="0" borderId="0" xfId="0" applyFont="1" applyAlignment="1">
      <alignment horizontal="lef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12" xfId="0" applyFont="1" applyBorder="1" applyAlignment="1">
      <alignment horizontal="center" vertical="center"/>
    </xf>
    <xf numFmtId="38" fontId="26" fillId="0" borderId="23" xfId="1" applyFont="1" applyBorder="1" applyAlignment="1">
      <alignment horizontal="right" vertical="center"/>
    </xf>
    <xf numFmtId="38" fontId="26" fillId="0" borderId="24" xfId="1" applyFont="1" applyBorder="1" applyAlignment="1">
      <alignment horizontal="right" vertical="center"/>
    </xf>
    <xf numFmtId="38" fontId="26" fillId="0" borderId="14" xfId="1" applyFont="1" applyBorder="1" applyAlignment="1">
      <alignment horizontal="right" vertical="center"/>
    </xf>
    <xf numFmtId="38" fontId="27" fillId="0" borderId="33" xfId="1" applyFont="1" applyFill="1" applyBorder="1">
      <alignment vertical="center"/>
    </xf>
    <xf numFmtId="0" fontId="0" fillId="0" borderId="0" xfId="0" applyAlignment="1">
      <alignment horizontal="right" vertical="center"/>
    </xf>
    <xf numFmtId="38" fontId="26" fillId="0" borderId="33" xfId="1" applyFont="1" applyBorder="1" applyAlignment="1">
      <alignment horizontal="right" vertical="center"/>
    </xf>
    <xf numFmtId="38" fontId="26" fillId="0" borderId="34" xfId="1" applyFont="1" applyBorder="1" applyAlignment="1">
      <alignment horizontal="right" vertical="center"/>
    </xf>
    <xf numFmtId="38" fontId="26" fillId="0" borderId="27" xfId="1" applyFont="1" applyBorder="1" applyAlignment="1">
      <alignment horizontal="right" vertical="center"/>
    </xf>
    <xf numFmtId="0" fontId="8" fillId="0" borderId="0" xfId="0" applyFont="1" applyAlignment="1">
      <alignment horizontal="right"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4" xfId="0" applyFont="1" applyBorder="1" applyAlignment="1">
      <alignment horizontal="center" vertical="center"/>
    </xf>
    <xf numFmtId="38" fontId="7" fillId="0" borderId="4" xfId="1" applyFont="1" applyBorder="1" applyAlignment="1">
      <alignment horizontal="center" vertical="center"/>
    </xf>
    <xf numFmtId="0" fontId="7" fillId="0" borderId="78" xfId="0" applyFont="1" applyBorder="1" applyAlignment="1">
      <alignment horizontal="center" vertical="center"/>
    </xf>
    <xf numFmtId="0" fontId="7" fillId="0" borderId="83" xfId="0" applyFont="1" applyBorder="1" applyAlignment="1">
      <alignment horizontal="center" vertical="center"/>
    </xf>
    <xf numFmtId="0" fontId="7" fillId="0" borderId="80" xfId="0" applyFont="1" applyBorder="1" applyAlignment="1">
      <alignment horizontal="center" vertical="center"/>
    </xf>
    <xf numFmtId="0" fontId="7" fillId="0" borderId="27" xfId="0" applyFont="1" applyBorder="1" applyAlignment="1">
      <alignment horizontal="center" vertical="center"/>
    </xf>
    <xf numFmtId="0" fontId="7" fillId="0" borderId="26" xfId="0" applyFont="1" applyBorder="1" applyAlignment="1">
      <alignment horizontal="center" vertical="center"/>
    </xf>
    <xf numFmtId="38" fontId="7" fillId="0" borderId="27" xfId="1" applyFont="1" applyBorder="1" applyAlignment="1">
      <alignment horizontal="center" vertical="center"/>
    </xf>
    <xf numFmtId="38" fontId="7" fillId="0" borderId="0" xfId="1" applyFont="1" applyBorder="1" applyAlignment="1">
      <alignment horizontal="center" vertical="center"/>
    </xf>
    <xf numFmtId="38" fontId="7" fillId="0" borderId="26" xfId="1"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3" xfId="0" applyFont="1" applyBorder="1" applyAlignment="1">
      <alignment horizontal="center" vertical="center"/>
    </xf>
    <xf numFmtId="0" fontId="7" fillId="0" borderId="13" xfId="0" applyFont="1" applyBorder="1" applyAlignment="1">
      <alignment horizontal="center" vertical="center"/>
    </xf>
    <xf numFmtId="38" fontId="7" fillId="0" borderId="12" xfId="1" applyFont="1" applyBorder="1" applyAlignment="1">
      <alignment horizontal="center" vertical="center"/>
    </xf>
    <xf numFmtId="38" fontId="7" fillId="0" borderId="11" xfId="1" applyFont="1" applyBorder="1" applyAlignment="1">
      <alignment horizontal="center" vertical="center"/>
    </xf>
    <xf numFmtId="38" fontId="7" fillId="0" borderId="13" xfId="1" applyFont="1" applyBorder="1" applyAlignment="1">
      <alignment horizontal="center" vertical="center"/>
    </xf>
    <xf numFmtId="0" fontId="24" fillId="0" borderId="65" xfId="0" applyFont="1" applyBorder="1" applyAlignment="1">
      <alignment horizontal="right" vertical="top"/>
    </xf>
    <xf numFmtId="0" fontId="24" fillId="0" borderId="15" xfId="0" applyFont="1" applyBorder="1" applyAlignment="1">
      <alignment horizontal="right" vertical="top"/>
    </xf>
    <xf numFmtId="0" fontId="24" fillId="0" borderId="24" xfId="0" applyFont="1" applyBorder="1" applyAlignment="1">
      <alignment horizontal="right" vertical="top"/>
    </xf>
    <xf numFmtId="0" fontId="24" fillId="0" borderId="14" xfId="0" applyFont="1" applyBorder="1" applyAlignment="1">
      <alignment horizontal="right" vertical="top"/>
    </xf>
    <xf numFmtId="0" fontId="28" fillId="0" borderId="123" xfId="0" applyFont="1" applyBorder="1" applyAlignment="1">
      <alignment horizontal="distributed" vertical="center" indent="1"/>
    </xf>
    <xf numFmtId="0" fontId="28" fillId="0" borderId="124" xfId="0" applyFont="1" applyBorder="1" applyAlignment="1">
      <alignment horizontal="distributed" vertical="center" indent="1"/>
    </xf>
    <xf numFmtId="38" fontId="28" fillId="0" borderId="125" xfId="1" applyFont="1" applyBorder="1" applyAlignment="1">
      <alignment horizontal="right" vertical="center"/>
    </xf>
    <xf numFmtId="38" fontId="28" fillId="0" borderId="123" xfId="1" applyFont="1" applyBorder="1" applyAlignment="1">
      <alignment horizontal="right" vertical="center"/>
    </xf>
    <xf numFmtId="38" fontId="28" fillId="0" borderId="126" xfId="1" applyFont="1" applyBorder="1" applyAlignment="1">
      <alignment horizontal="right" vertical="center"/>
    </xf>
    <xf numFmtId="38" fontId="28" fillId="0" borderId="127" xfId="0" applyNumberFormat="1" applyFont="1" applyBorder="1" applyAlignment="1">
      <alignment horizontal="right" vertical="center"/>
    </xf>
    <xf numFmtId="38" fontId="28" fillId="0" borderId="123" xfId="0" applyNumberFormat="1" applyFont="1" applyBorder="1" applyAlignment="1">
      <alignment horizontal="right" vertical="center"/>
    </xf>
    <xf numFmtId="38" fontId="28" fillId="0" borderId="126" xfId="0" applyNumberFormat="1" applyFont="1" applyBorder="1" applyAlignment="1">
      <alignment horizontal="right" vertical="center"/>
    </xf>
    <xf numFmtId="38" fontId="28" fillId="0" borderId="127" xfId="1" applyFont="1" applyBorder="1" applyAlignment="1">
      <alignment horizontal="right" vertical="center"/>
    </xf>
    <xf numFmtId="0" fontId="26" fillId="0" borderId="0" xfId="0" applyFont="1" applyAlignment="1">
      <alignment horizontal="center" vertical="top"/>
    </xf>
    <xf numFmtId="0" fontId="24" fillId="0" borderId="25" xfId="0" applyFont="1" applyBorder="1" applyAlignment="1">
      <alignment horizontal="right" vertical="top"/>
    </xf>
    <xf numFmtId="0" fontId="24" fillId="0" borderId="0" xfId="0" applyFont="1" applyAlignment="1">
      <alignment horizontal="right" vertical="top"/>
    </xf>
    <xf numFmtId="0" fontId="24" fillId="0" borderId="27" xfId="0" applyFont="1" applyBorder="1" applyAlignment="1">
      <alignment horizontal="right" vertical="top"/>
    </xf>
    <xf numFmtId="0" fontId="24" fillId="0" borderId="26" xfId="0" applyFont="1" applyBorder="1" applyAlignment="1">
      <alignment horizontal="right" vertical="top"/>
    </xf>
    <xf numFmtId="0" fontId="28" fillId="0" borderId="0" xfId="0" applyFont="1" applyAlignment="1">
      <alignment horizontal="distributed" vertical="center" indent="1"/>
    </xf>
    <xf numFmtId="0" fontId="28" fillId="0" borderId="35" xfId="0" applyFont="1" applyBorder="1" applyAlignment="1">
      <alignment horizontal="distributed" vertical="center" indent="1"/>
    </xf>
    <xf numFmtId="38" fontId="28" fillId="0" borderId="25" xfId="1" applyFont="1" applyBorder="1" applyAlignment="1">
      <alignment horizontal="right" vertical="center"/>
    </xf>
    <xf numFmtId="38" fontId="28" fillId="0" borderId="0" xfId="1" applyFont="1" applyBorder="1" applyAlignment="1">
      <alignment horizontal="right" vertical="center"/>
    </xf>
    <xf numFmtId="38" fontId="28" fillId="0" borderId="26" xfId="1" applyFont="1" applyBorder="1" applyAlignment="1">
      <alignment horizontal="right" vertical="center"/>
    </xf>
    <xf numFmtId="38" fontId="28" fillId="0" borderId="27" xfId="0" applyNumberFormat="1" applyFont="1" applyBorder="1" applyAlignment="1">
      <alignment horizontal="right" vertical="center"/>
    </xf>
    <xf numFmtId="38" fontId="28" fillId="0" borderId="0" xfId="0" applyNumberFormat="1" applyFont="1" applyAlignment="1">
      <alignment horizontal="right" vertical="center"/>
    </xf>
    <xf numFmtId="38" fontId="28" fillId="0" borderId="26" xfId="0" applyNumberFormat="1" applyFont="1" applyBorder="1" applyAlignment="1">
      <alignment horizontal="right" vertical="center"/>
    </xf>
    <xf numFmtId="38" fontId="28" fillId="0" borderId="27" xfId="1" applyFont="1" applyBorder="1" applyAlignment="1">
      <alignment horizontal="right" vertical="center"/>
    </xf>
    <xf numFmtId="38" fontId="28" fillId="0" borderId="0" xfId="1" applyFont="1" applyAlignment="1">
      <alignment horizontal="right" vertical="center"/>
    </xf>
    <xf numFmtId="38" fontId="28" fillId="0" borderId="34" xfId="0" applyNumberFormat="1" applyFont="1" applyBorder="1" applyAlignment="1">
      <alignment horizontal="right" vertical="center"/>
    </xf>
    <xf numFmtId="0" fontId="28" fillId="0" borderId="34" xfId="0" applyFont="1" applyBorder="1" applyAlignment="1">
      <alignment horizontal="right" vertical="center"/>
    </xf>
    <xf numFmtId="38" fontId="28" fillId="0" borderId="34" xfId="1" applyFont="1" applyBorder="1" applyAlignment="1">
      <alignment horizontal="right" vertical="center"/>
    </xf>
    <xf numFmtId="38" fontId="27" fillId="0" borderId="56" xfId="1" applyFont="1" applyBorder="1" applyAlignment="1">
      <alignment horizontal="center" vertical="center"/>
    </xf>
    <xf numFmtId="38" fontId="27" fillId="0" borderId="29" xfId="0" applyNumberFormat="1" applyFont="1" applyBorder="1" applyAlignment="1">
      <alignment horizontal="center" vertical="center"/>
    </xf>
    <xf numFmtId="0" fontId="27" fillId="0" borderId="29" xfId="0" applyFont="1" applyBorder="1" applyAlignment="1">
      <alignment horizontal="center" vertical="center"/>
    </xf>
    <xf numFmtId="38" fontId="27" fillId="0" borderId="29" xfId="1" applyFont="1" applyBorder="1" applyAlignment="1">
      <alignment horizontal="center" vertical="center"/>
    </xf>
    <xf numFmtId="0" fontId="31" fillId="0" borderId="0" xfId="0" applyFont="1">
      <alignment vertical="center"/>
    </xf>
    <xf numFmtId="0" fontId="7" fillId="0" borderId="90" xfId="0" applyFont="1" applyBorder="1" applyAlignment="1">
      <alignment horizontal="center" vertical="center"/>
    </xf>
    <xf numFmtId="38" fontId="22" fillId="0" borderId="90" xfId="1" applyFont="1" applyBorder="1" applyAlignment="1">
      <alignment horizontal="center" vertical="center"/>
    </xf>
    <xf numFmtId="38" fontId="22" fillId="0" borderId="2" xfId="1" applyFont="1" applyBorder="1" applyAlignment="1">
      <alignment horizontal="center" vertical="center"/>
    </xf>
    <xf numFmtId="38" fontId="22" fillId="0" borderId="4" xfId="1" applyFont="1" applyBorder="1" applyAlignment="1">
      <alignment horizontal="center" vertical="center"/>
    </xf>
    <xf numFmtId="0" fontId="22" fillId="0" borderId="3" xfId="0" applyFont="1" applyBorder="1" applyAlignment="1">
      <alignment horizontal="center" vertical="center" wrapText="1"/>
    </xf>
    <xf numFmtId="0" fontId="22" fillId="0" borderId="2" xfId="0" applyFont="1" applyBorder="1" applyAlignment="1">
      <alignment horizontal="center" vertical="center" wrapText="1"/>
    </xf>
    <xf numFmtId="38" fontId="7" fillId="0" borderId="0" xfId="1" applyFont="1" applyBorder="1" applyAlignment="1">
      <alignment vertical="center"/>
    </xf>
    <xf numFmtId="0" fontId="7" fillId="0" borderId="0" xfId="0" applyFont="1" applyAlignment="1">
      <alignment vertical="center" wrapText="1"/>
    </xf>
    <xf numFmtId="0" fontId="7" fillId="0" borderId="55" xfId="0" applyFont="1" applyBorder="1" applyAlignment="1">
      <alignment horizontal="center" vertical="center"/>
    </xf>
    <xf numFmtId="38" fontId="22" fillId="0" borderId="55" xfId="1" applyFont="1" applyBorder="1" applyAlignment="1">
      <alignment horizontal="center" vertical="center"/>
    </xf>
    <xf numFmtId="38" fontId="22" fillId="0" borderId="11" xfId="1" applyFont="1" applyBorder="1" applyAlignment="1">
      <alignment horizontal="center" vertical="center"/>
    </xf>
    <xf numFmtId="38" fontId="22" fillId="0" borderId="13" xfId="1" applyFont="1" applyBorder="1" applyAlignment="1">
      <alignment horizontal="center" vertical="center"/>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6" fillId="0" borderId="23" xfId="0" applyFont="1" applyBorder="1" applyAlignment="1">
      <alignment horizontal="right" vertical="top"/>
    </xf>
    <xf numFmtId="0" fontId="26" fillId="0" borderId="24" xfId="0" applyFont="1" applyBorder="1" applyAlignment="1">
      <alignment horizontal="right" vertical="top"/>
    </xf>
    <xf numFmtId="38" fontId="27" fillId="0" borderId="94" xfId="0" applyNumberFormat="1" applyFont="1" applyBorder="1" applyAlignment="1">
      <alignment horizontal="right" vertical="center"/>
    </xf>
    <xf numFmtId="38" fontId="27" fillId="0" borderId="0" xfId="1" applyFont="1" applyBorder="1" applyAlignment="1">
      <alignment vertical="center"/>
    </xf>
    <xf numFmtId="38" fontId="27" fillId="0" borderId="25" xfId="1" applyFont="1" applyBorder="1" applyAlignment="1">
      <alignment horizontal="right" vertical="center"/>
    </xf>
    <xf numFmtId="38" fontId="27" fillId="0" borderId="33" xfId="0" applyNumberFormat="1" applyFont="1" applyBorder="1" applyAlignment="1">
      <alignment horizontal="right" vertical="center"/>
    </xf>
    <xf numFmtId="0" fontId="27" fillId="0" borderId="28" xfId="0" applyFont="1" applyBorder="1" applyAlignment="1">
      <alignment horizontal="center" vertical="center"/>
    </xf>
    <xf numFmtId="0" fontId="32" fillId="0" borderId="1" xfId="0" applyFont="1" applyBorder="1" applyAlignment="1">
      <alignment horizontal="right" vertical="center"/>
    </xf>
    <xf numFmtId="0" fontId="8" fillId="0" borderId="49" xfId="0" applyFont="1" applyBorder="1" applyAlignment="1">
      <alignment horizontal="center" vertical="center" wrapText="1"/>
    </xf>
    <xf numFmtId="0" fontId="8" fillId="0" borderId="50" xfId="0" applyFont="1" applyBorder="1" applyAlignment="1">
      <alignment horizontal="center" vertical="center"/>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78" xfId="0" applyFont="1" applyBorder="1" applyAlignment="1">
      <alignment horizontal="center" vertical="center"/>
    </xf>
    <xf numFmtId="0" fontId="8" fillId="0" borderId="83" xfId="0" applyFont="1" applyBorder="1" applyAlignment="1">
      <alignment horizontal="center" vertical="center"/>
    </xf>
    <xf numFmtId="0" fontId="8" fillId="0" borderId="83"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0" xfId="0" applyFont="1" applyAlignment="1">
      <alignment vertical="center" wrapText="1"/>
    </xf>
    <xf numFmtId="0" fontId="8" fillId="0" borderId="41" xfId="0" applyFont="1" applyBorder="1" applyAlignment="1">
      <alignment horizontal="center" vertical="center" wrapText="1"/>
    </xf>
    <xf numFmtId="0" fontId="8" fillId="0" borderId="43" xfId="0" applyFont="1" applyBorder="1" applyAlignment="1">
      <alignment horizontal="center" vertical="center" wrapText="1"/>
    </xf>
    <xf numFmtId="38" fontId="27" fillId="0" borderId="94" xfId="1" applyFont="1" applyBorder="1" applyAlignment="1">
      <alignment horizontal="right" vertical="center"/>
    </xf>
    <xf numFmtId="38" fontId="27" fillId="0" borderId="32" xfId="1" applyFont="1" applyBorder="1" applyAlignment="1">
      <alignment horizontal="right" vertical="center"/>
    </xf>
    <xf numFmtId="0" fontId="27" fillId="0" borderId="35" xfId="0" applyFont="1" applyBorder="1" applyAlignment="1">
      <alignment horizontal="center" vertical="center"/>
    </xf>
    <xf numFmtId="38" fontId="27" fillId="0" borderId="25" xfId="1" applyFont="1" applyBorder="1" applyAlignment="1">
      <alignment horizontal="center" vertical="center"/>
    </xf>
    <xf numFmtId="38" fontId="27" fillId="0" borderId="0" xfId="1" applyFont="1" applyBorder="1" applyAlignment="1">
      <alignment horizontal="center" vertical="center"/>
    </xf>
    <xf numFmtId="38" fontId="27" fillId="0" borderId="26" xfId="1" applyFont="1" applyBorder="1" applyAlignment="1">
      <alignment horizontal="center" vertical="center"/>
    </xf>
    <xf numFmtId="38" fontId="27" fillId="0" borderId="27" xfId="1" applyFont="1" applyBorder="1" applyAlignment="1">
      <alignment horizontal="center" vertical="center"/>
    </xf>
    <xf numFmtId="0" fontId="27" fillId="0" borderId="27" xfId="0" applyFont="1" applyBorder="1" applyAlignment="1">
      <alignment horizontal="center" vertical="center"/>
    </xf>
    <xf numFmtId="0" fontId="27" fillId="0" borderId="26" xfId="0" applyFont="1" applyBorder="1" applyAlignment="1">
      <alignment horizontal="center" vertical="center"/>
    </xf>
    <xf numFmtId="38" fontId="27" fillId="0" borderId="33" xfId="1" applyFont="1" applyBorder="1" applyAlignment="1">
      <alignment horizontal="right" vertical="center"/>
    </xf>
    <xf numFmtId="38" fontId="27" fillId="0" borderId="34" xfId="1" applyFont="1" applyBorder="1" applyAlignment="1">
      <alignment horizontal="right" vertical="center"/>
    </xf>
    <xf numFmtId="38" fontId="27" fillId="0" borderId="28" xfId="1" applyFont="1" applyBorder="1" applyAlignment="1">
      <alignment horizontal="center" vertical="center"/>
    </xf>
    <xf numFmtId="0" fontId="27" fillId="0" borderId="29" xfId="0" applyFont="1" applyBorder="1" applyAlignment="1">
      <alignment horizontal="right" vertical="center"/>
    </xf>
    <xf numFmtId="38" fontId="27" fillId="0" borderId="29" xfId="1" applyFont="1" applyBorder="1" applyAlignment="1">
      <alignment horizontal="right" vertical="center"/>
    </xf>
    <xf numFmtId="38" fontId="27" fillId="0" borderId="17" xfId="1" applyFont="1" applyBorder="1" applyAlignment="1">
      <alignment horizontal="right" vertical="center"/>
    </xf>
    <xf numFmtId="38" fontId="8" fillId="0" borderId="0" xfId="1" applyFont="1">
      <alignment vertical="center"/>
    </xf>
    <xf numFmtId="183" fontId="24" fillId="0" borderId="0" xfId="0" applyNumberFormat="1" applyFont="1" applyAlignment="1">
      <alignment horizontal="right" vertical="center"/>
    </xf>
    <xf numFmtId="0" fontId="8" fillId="0" borderId="2"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51" xfId="0" applyFont="1" applyBorder="1" applyAlignment="1">
      <alignment horizontal="center" vertical="center"/>
    </xf>
    <xf numFmtId="0" fontId="8" fillId="0" borderId="66" xfId="0" applyFont="1" applyBorder="1" applyAlignment="1">
      <alignment horizontal="center" vertical="center"/>
    </xf>
    <xf numFmtId="0" fontId="27" fillId="0" borderId="52" xfId="0" applyFont="1" applyBorder="1" applyAlignment="1">
      <alignment horizontal="distributed" vertical="center" indent="1"/>
    </xf>
    <xf numFmtId="38" fontId="27" fillId="0" borderId="32" xfId="0" applyNumberFormat="1" applyFont="1" applyBorder="1" applyAlignment="1">
      <alignment horizontal="right" vertical="center"/>
    </xf>
    <xf numFmtId="38" fontId="27" fillId="0" borderId="32" xfId="1" applyFont="1" applyFill="1" applyBorder="1" applyAlignment="1">
      <alignment horizontal="right" vertical="center"/>
    </xf>
    <xf numFmtId="38" fontId="27" fillId="0" borderId="54" xfId="1" applyFont="1" applyFill="1" applyBorder="1" applyAlignment="1">
      <alignment horizontal="right" vertical="center"/>
    </xf>
    <xf numFmtId="38" fontId="27" fillId="0" borderId="0" xfId="1" applyFont="1" applyFill="1" applyBorder="1" applyAlignment="1">
      <alignment vertical="center"/>
    </xf>
    <xf numFmtId="38" fontId="27" fillId="0" borderId="34" xfId="0" applyNumberFormat="1" applyFont="1" applyBorder="1" applyAlignment="1">
      <alignment horizontal="right" vertical="center"/>
    </xf>
    <xf numFmtId="38" fontId="27" fillId="0" borderId="34" xfId="1" applyFont="1" applyFill="1" applyBorder="1" applyAlignment="1">
      <alignment horizontal="right" vertical="center"/>
    </xf>
    <xf numFmtId="38" fontId="27" fillId="0" borderId="27" xfId="1" applyFont="1" applyFill="1" applyBorder="1" applyAlignment="1">
      <alignment horizontal="right" vertical="center"/>
    </xf>
    <xf numFmtId="0" fontId="27" fillId="0" borderId="1" xfId="0" applyFont="1" applyBorder="1" applyAlignment="1">
      <alignment horizontal="distributed" vertical="center" indent="2"/>
    </xf>
    <xf numFmtId="0" fontId="27" fillId="0" borderId="47" xfId="0" applyFont="1" applyBorder="1" applyAlignment="1">
      <alignment horizontal="distributed" vertical="center" indent="2"/>
    </xf>
    <xf numFmtId="38" fontId="27" fillId="0" borderId="28" xfId="1" applyFont="1" applyBorder="1" applyAlignment="1">
      <alignment horizontal="right" vertical="center"/>
    </xf>
    <xf numFmtId="183" fontId="27" fillId="0" borderId="0" xfId="0" applyNumberFormat="1" applyFont="1">
      <alignment vertical="center"/>
    </xf>
    <xf numFmtId="0" fontId="31" fillId="0" borderId="0" xfId="0" applyFont="1" applyAlignment="1">
      <alignment horizontal="right" vertical="center"/>
    </xf>
    <xf numFmtId="38" fontId="21" fillId="0" borderId="0" xfId="1" applyFont="1" applyAlignment="1">
      <alignment horizontal="right" vertical="center"/>
    </xf>
    <xf numFmtId="0" fontId="23" fillId="0" borderId="0" xfId="0" applyFont="1" applyAlignment="1">
      <alignment horizontal="center" vertical="center"/>
    </xf>
    <xf numFmtId="0" fontId="23" fillId="0" borderId="1" xfId="0" applyFont="1" applyBorder="1">
      <alignment vertical="center"/>
    </xf>
    <xf numFmtId="183" fontId="24" fillId="0" borderId="1" xfId="0" applyNumberFormat="1" applyFont="1" applyBorder="1" applyAlignment="1">
      <alignment horizontal="right" vertical="center"/>
    </xf>
    <xf numFmtId="38" fontId="8" fillId="0" borderId="80" xfId="1" applyFont="1" applyBorder="1" applyAlignment="1">
      <alignment horizontal="center" vertical="center" wrapText="1"/>
    </xf>
    <xf numFmtId="38" fontId="8" fillId="0" borderId="82" xfId="1" applyFont="1" applyBorder="1" applyAlignment="1">
      <alignment horizontal="center" vertical="center" wrapText="1"/>
    </xf>
    <xf numFmtId="0" fontId="8" fillId="0" borderId="85" xfId="0" applyFont="1" applyBorder="1" applyAlignment="1">
      <alignment horizontal="center" vertical="center" wrapText="1"/>
    </xf>
    <xf numFmtId="0" fontId="8" fillId="0" borderId="87" xfId="0" applyFont="1" applyBorder="1" applyAlignment="1">
      <alignment horizontal="center" vertical="center" wrapText="1"/>
    </xf>
    <xf numFmtId="38" fontId="8" fillId="0" borderId="8" xfId="1" applyFont="1" applyBorder="1" applyAlignment="1">
      <alignment horizontal="center" vertical="center" wrapText="1"/>
    </xf>
    <xf numFmtId="38" fontId="8" fillId="0" borderId="9" xfId="1" applyFont="1" applyBorder="1" applyAlignment="1">
      <alignment horizontal="center" vertical="center" wrapText="1"/>
    </xf>
    <xf numFmtId="38" fontId="8" fillId="6" borderId="8" xfId="1" applyFont="1" applyFill="1" applyBorder="1" applyAlignment="1">
      <alignment horizontal="center" vertical="center" wrapText="1"/>
    </xf>
    <xf numFmtId="38" fontId="8" fillId="6" borderId="9" xfId="1" applyFont="1" applyFill="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38" fontId="8" fillId="0" borderId="5" xfId="1" applyFont="1" applyBorder="1" applyAlignment="1">
      <alignment horizontal="center" vertical="center" wrapText="1"/>
    </xf>
    <xf numFmtId="38" fontId="8" fillId="0" borderId="6" xfId="1" applyFont="1" applyBorder="1" applyAlignment="1">
      <alignment horizontal="center" vertical="center" wrapText="1"/>
    </xf>
    <xf numFmtId="38" fontId="8" fillId="6" borderId="12" xfId="1" applyFont="1" applyFill="1" applyBorder="1" applyAlignment="1">
      <alignment horizontal="center" vertical="center" wrapText="1"/>
    </xf>
    <xf numFmtId="38" fontId="8" fillId="6" borderId="11" xfId="1" applyFont="1" applyFill="1" applyBorder="1" applyAlignment="1">
      <alignment horizontal="center" vertical="center" wrapText="1"/>
    </xf>
    <xf numFmtId="38" fontId="8" fillId="0" borderId="12" xfId="1" applyFont="1" applyBorder="1" applyAlignment="1">
      <alignment horizontal="center" vertical="center" wrapText="1"/>
    </xf>
    <xf numFmtId="38" fontId="8" fillId="0" borderId="11" xfId="1"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38" fontId="8" fillId="0" borderId="43" xfId="1" applyFont="1" applyBorder="1" applyAlignment="1">
      <alignment horizontal="center" vertical="center" wrapText="1"/>
    </xf>
    <xf numFmtId="38" fontId="8" fillId="0" borderId="68" xfId="1" applyFont="1" applyBorder="1" applyAlignment="1">
      <alignment horizontal="center" vertical="center" wrapText="1"/>
    </xf>
    <xf numFmtId="38" fontId="8" fillId="0" borderId="67" xfId="1" applyFont="1" applyBorder="1" applyAlignment="1">
      <alignment horizontal="center" vertical="center" wrapText="1"/>
    </xf>
    <xf numFmtId="38" fontId="8" fillId="0" borderId="43" xfId="1" applyFont="1" applyBorder="1" applyAlignment="1">
      <alignment horizontal="center" vertical="center" shrinkToFit="1"/>
    </xf>
    <xf numFmtId="38" fontId="8" fillId="0" borderId="67" xfId="1" applyFont="1" applyBorder="1" applyAlignment="1">
      <alignment horizontal="center" vertical="center" shrinkToFit="1"/>
    </xf>
    <xf numFmtId="38" fontId="8" fillId="0" borderId="68" xfId="1" applyFont="1" applyBorder="1" applyAlignment="1">
      <alignment horizontal="center" vertical="center" shrinkToFit="1"/>
    </xf>
    <xf numFmtId="38" fontId="8" fillId="0" borderId="43" xfId="1" applyFont="1" applyBorder="1" applyAlignment="1">
      <alignment horizontal="center" vertical="center"/>
    </xf>
    <xf numFmtId="38" fontId="8" fillId="0" borderId="68" xfId="1" applyFont="1" applyBorder="1" applyAlignment="1">
      <alignment horizontal="center" vertical="center"/>
    </xf>
    <xf numFmtId="0" fontId="26" fillId="0" borderId="15" xfId="0" applyFont="1" applyBorder="1" applyAlignment="1">
      <alignment horizontal="distributed" vertical="top"/>
    </xf>
    <xf numFmtId="0" fontId="26" fillId="0" borderId="44" xfId="0" applyFont="1" applyBorder="1" applyAlignment="1">
      <alignment horizontal="distributed" vertical="top"/>
    </xf>
    <xf numFmtId="38" fontId="26" fillId="0" borderId="65" xfId="0" applyNumberFormat="1" applyFont="1" applyBorder="1" applyAlignment="1">
      <alignment horizontal="right" vertical="top"/>
    </xf>
    <xf numFmtId="38" fontId="26" fillId="0" borderId="15" xfId="0" applyNumberFormat="1" applyFont="1" applyBorder="1" applyAlignment="1">
      <alignment horizontal="right" vertical="top"/>
    </xf>
    <xf numFmtId="38" fontId="26" fillId="0" borderId="16" xfId="0" applyNumberFormat="1" applyFont="1" applyBorder="1" applyAlignment="1">
      <alignment horizontal="right" vertical="top"/>
    </xf>
    <xf numFmtId="38" fontId="26" fillId="0" borderId="14" xfId="1" applyFont="1" applyBorder="1" applyAlignment="1">
      <alignment horizontal="right" vertical="top"/>
    </xf>
    <xf numFmtId="38" fontId="26" fillId="0" borderId="15" xfId="1" applyFont="1" applyBorder="1" applyAlignment="1">
      <alignment horizontal="right" vertical="top"/>
    </xf>
    <xf numFmtId="38" fontId="26" fillId="0" borderId="16" xfId="1" applyFont="1" applyBorder="1" applyAlignment="1">
      <alignment horizontal="right" vertical="top"/>
    </xf>
    <xf numFmtId="38" fontId="26" fillId="0" borderId="23" xfId="1" applyFont="1" applyBorder="1" applyAlignment="1">
      <alignment horizontal="right" vertical="top"/>
    </xf>
    <xf numFmtId="38" fontId="26" fillId="0" borderId="24" xfId="1" applyFont="1" applyBorder="1" applyAlignment="1">
      <alignment horizontal="right" vertical="top"/>
    </xf>
    <xf numFmtId="10" fontId="26" fillId="0" borderId="24" xfId="2" applyNumberFormat="1" applyFont="1" applyBorder="1" applyAlignment="1">
      <alignment horizontal="right" vertical="top"/>
    </xf>
    <xf numFmtId="10" fontId="26" fillId="0" borderId="14" xfId="2" applyNumberFormat="1" applyFont="1" applyBorder="1" applyAlignment="1">
      <alignment horizontal="right" vertical="top"/>
    </xf>
    <xf numFmtId="10" fontId="26" fillId="0" borderId="15" xfId="2" applyNumberFormat="1" applyFont="1" applyBorder="1" applyAlignment="1">
      <alignment horizontal="right" vertical="top"/>
    </xf>
    <xf numFmtId="0" fontId="24" fillId="2" borderId="0" xfId="0" applyFont="1" applyFill="1" applyAlignment="1">
      <alignment horizontal="distributed" vertical="center"/>
    </xf>
    <xf numFmtId="0" fontId="24" fillId="2" borderId="35" xfId="0" applyFont="1" applyFill="1" applyBorder="1" applyAlignment="1">
      <alignment horizontal="distributed" vertical="center"/>
    </xf>
    <xf numFmtId="38" fontId="24" fillId="2" borderId="25" xfId="1" applyFont="1" applyFill="1" applyBorder="1" applyAlignment="1">
      <alignment horizontal="right" vertical="center"/>
    </xf>
    <xf numFmtId="38" fontId="24" fillId="2" borderId="0" xfId="1" applyFont="1" applyFill="1" applyAlignment="1">
      <alignment horizontal="right" vertical="center"/>
    </xf>
    <xf numFmtId="38" fontId="24" fillId="2" borderId="26" xfId="1" applyFont="1" applyFill="1" applyBorder="1" applyAlignment="1">
      <alignment horizontal="right" vertical="center"/>
    </xf>
    <xf numFmtId="38" fontId="30" fillId="2" borderId="27" xfId="1" applyFont="1" applyFill="1" applyBorder="1" applyAlignment="1">
      <alignment horizontal="right" vertical="center"/>
    </xf>
    <xf numFmtId="38" fontId="30" fillId="2" borderId="0" xfId="1" applyFont="1" applyFill="1" applyAlignment="1">
      <alignment horizontal="right" vertical="center"/>
    </xf>
    <xf numFmtId="38" fontId="30" fillId="2" borderId="26" xfId="1" applyFont="1" applyFill="1" applyBorder="1" applyAlignment="1">
      <alignment horizontal="right" vertical="center"/>
    </xf>
    <xf numFmtId="38" fontId="24" fillId="2" borderId="33" xfId="1" applyFont="1" applyFill="1" applyBorder="1" applyAlignment="1">
      <alignment horizontal="right" vertical="center"/>
    </xf>
    <xf numFmtId="38" fontId="24" fillId="2" borderId="34" xfId="1" applyFont="1" applyFill="1" applyBorder="1" applyAlignment="1">
      <alignment horizontal="right" vertical="center"/>
    </xf>
    <xf numFmtId="195" fontId="24" fillId="2" borderId="34" xfId="2" applyNumberFormat="1" applyFont="1" applyFill="1" applyBorder="1" applyAlignment="1">
      <alignment horizontal="right" vertical="center" shrinkToFit="1"/>
    </xf>
    <xf numFmtId="38" fontId="24" fillId="2" borderId="27" xfId="1" applyFont="1" applyFill="1" applyBorder="1" applyAlignment="1">
      <alignment horizontal="right" vertical="center"/>
    </xf>
    <xf numFmtId="195" fontId="24" fillId="2" borderId="27" xfId="2" applyNumberFormat="1" applyFont="1" applyFill="1" applyBorder="1" applyAlignment="1">
      <alignment horizontal="right" vertical="center" shrinkToFit="1"/>
    </xf>
    <xf numFmtId="195" fontId="24" fillId="2" borderId="0" xfId="2" applyNumberFormat="1" applyFont="1" applyFill="1" applyAlignment="1">
      <alignment horizontal="right" vertical="center" shrinkToFit="1"/>
    </xf>
    <xf numFmtId="0" fontId="24" fillId="2" borderId="27" xfId="0" applyFont="1" applyFill="1" applyBorder="1" applyAlignment="1">
      <alignment horizontal="right" vertical="center"/>
    </xf>
    <xf numFmtId="0" fontId="24" fillId="2" borderId="0" xfId="0" applyFont="1" applyFill="1" applyAlignment="1">
      <alignment horizontal="right" vertical="center"/>
    </xf>
    <xf numFmtId="0" fontId="24" fillId="2" borderId="26" xfId="0" applyFont="1" applyFill="1" applyBorder="1" applyAlignment="1">
      <alignment horizontal="right" vertical="center"/>
    </xf>
    <xf numFmtId="2" fontId="24" fillId="2" borderId="0" xfId="0" applyNumberFormat="1" applyFont="1" applyFill="1" applyAlignment="1">
      <alignment horizontal="right" vertical="center"/>
    </xf>
    <xf numFmtId="38" fontId="24" fillId="0" borderId="25" xfId="0" applyNumberFormat="1" applyFont="1" applyBorder="1" applyAlignment="1">
      <alignment horizontal="right" vertical="center" shrinkToFit="1"/>
    </xf>
    <xf numFmtId="38" fontId="24" fillId="0" borderId="0" xfId="0" applyNumberFormat="1" applyFont="1" applyAlignment="1">
      <alignment horizontal="right" vertical="center" shrinkToFit="1"/>
    </xf>
    <xf numFmtId="38" fontId="24" fillId="0" borderId="26" xfId="0" applyNumberFormat="1" applyFont="1" applyBorder="1" applyAlignment="1">
      <alignment horizontal="right" vertical="center" shrinkToFit="1"/>
    </xf>
    <xf numFmtId="38" fontId="30" fillId="0" borderId="27" xfId="1" applyFont="1" applyBorder="1" applyAlignment="1">
      <alignment horizontal="right" vertical="center" shrinkToFit="1"/>
    </xf>
    <xf numFmtId="38" fontId="30" fillId="0" borderId="0" xfId="1" applyFont="1" applyAlignment="1">
      <alignment horizontal="right" vertical="center" shrinkToFit="1"/>
    </xf>
    <xf numFmtId="38" fontId="30" fillId="0" borderId="26" xfId="1" applyFont="1" applyBorder="1" applyAlignment="1">
      <alignment horizontal="right" vertical="center" shrinkToFit="1"/>
    </xf>
    <xf numFmtId="38" fontId="30" fillId="0" borderId="27" xfId="1" applyFont="1" applyBorder="1" applyAlignment="1">
      <alignment vertical="center" shrinkToFit="1"/>
    </xf>
    <xf numFmtId="38" fontId="30" fillId="0" borderId="0" xfId="1" applyFont="1" applyAlignment="1">
      <alignment vertical="center" shrinkToFit="1"/>
    </xf>
    <xf numFmtId="38" fontId="30" fillId="0" borderId="26" xfId="1" applyFont="1" applyBorder="1" applyAlignment="1">
      <alignment vertical="center" shrinkToFit="1"/>
    </xf>
    <xf numFmtId="38" fontId="24" fillId="0" borderId="33" xfId="1" applyFont="1" applyBorder="1" applyAlignment="1">
      <alignment horizontal="right" vertical="center" shrinkToFit="1"/>
    </xf>
    <xf numFmtId="38" fontId="24" fillId="0" borderId="34" xfId="1" applyFont="1" applyBorder="1" applyAlignment="1">
      <alignment horizontal="right" vertical="center" shrinkToFit="1"/>
    </xf>
    <xf numFmtId="195" fontId="24" fillId="0" borderId="34" xfId="2" applyNumberFormat="1" applyFont="1" applyBorder="1" applyAlignment="1">
      <alignment horizontal="right" vertical="center" shrinkToFit="1"/>
    </xf>
    <xf numFmtId="38" fontId="24" fillId="0" borderId="27" xfId="1" applyFont="1" applyBorder="1" applyAlignment="1">
      <alignment horizontal="right" vertical="center" shrinkToFit="1"/>
    </xf>
    <xf numFmtId="38" fontId="24" fillId="0" borderId="0" xfId="1" applyFont="1" applyAlignment="1">
      <alignment horizontal="right" vertical="center" shrinkToFit="1"/>
    </xf>
    <xf numFmtId="38" fontId="24" fillId="0" borderId="26" xfId="1" applyFont="1" applyBorder="1" applyAlignment="1">
      <alignment horizontal="right" vertical="center" shrinkToFit="1"/>
    </xf>
    <xf numFmtId="195" fontId="24" fillId="0" borderId="27" xfId="2" applyNumberFormat="1" applyFont="1" applyBorder="1" applyAlignment="1">
      <alignment horizontal="right" vertical="center" shrinkToFit="1"/>
    </xf>
    <xf numFmtId="195" fontId="24" fillId="0" borderId="0" xfId="2" applyNumberFormat="1" applyFont="1" applyAlignment="1">
      <alignment horizontal="right" vertical="center" shrinkToFit="1"/>
    </xf>
    <xf numFmtId="38" fontId="24" fillId="0" borderId="27" xfId="1" applyFont="1" applyBorder="1" applyAlignment="1">
      <alignment horizontal="right" vertical="center"/>
    </xf>
    <xf numFmtId="38" fontId="24" fillId="0" borderId="0" xfId="1" applyFont="1" applyAlignment="1">
      <alignment horizontal="right" vertical="center"/>
    </xf>
    <xf numFmtId="38" fontId="24" fillId="0" borderId="26" xfId="1" applyFont="1" applyBorder="1" applyAlignment="1">
      <alignment horizontal="right" vertical="center"/>
    </xf>
    <xf numFmtId="40" fontId="24" fillId="0" borderId="0" xfId="1" applyNumberFormat="1" applyFont="1" applyAlignment="1">
      <alignment horizontal="right" vertical="center"/>
    </xf>
    <xf numFmtId="0" fontId="24" fillId="0" borderId="30" xfId="0" applyFont="1" applyBorder="1" applyAlignment="1">
      <alignment horizontal="distributed" vertical="center"/>
    </xf>
    <xf numFmtId="0" fontId="24" fillId="0" borderId="52" xfId="0" applyFont="1" applyBorder="1" applyAlignment="1">
      <alignment horizontal="distributed" vertical="center"/>
    </xf>
    <xf numFmtId="38" fontId="24" fillId="0" borderId="94" xfId="0" applyNumberFormat="1" applyFont="1" applyBorder="1" applyAlignment="1">
      <alignment horizontal="right" vertical="center"/>
    </xf>
    <xf numFmtId="0" fontId="24" fillId="0" borderId="32" xfId="0" applyFont="1" applyBorder="1" applyAlignment="1">
      <alignment horizontal="right" vertical="center"/>
    </xf>
    <xf numFmtId="38" fontId="24" fillId="0" borderId="32" xfId="1" applyFont="1" applyBorder="1" applyAlignment="1">
      <alignment horizontal="right" vertical="center"/>
    </xf>
    <xf numFmtId="38" fontId="24" fillId="0" borderId="54" xfId="1" applyFont="1" applyBorder="1">
      <alignment vertical="center"/>
    </xf>
    <xf numFmtId="38" fontId="24" fillId="0" borderId="30" xfId="1" applyFont="1" applyBorder="1">
      <alignment vertical="center"/>
    </xf>
    <xf numFmtId="38" fontId="24" fillId="0" borderId="53" xfId="1" applyFont="1" applyBorder="1">
      <alignment vertical="center"/>
    </xf>
    <xf numFmtId="38" fontId="24" fillId="0" borderId="54" xfId="1" applyFont="1" applyBorder="1" applyAlignment="1">
      <alignment horizontal="right" vertical="center"/>
    </xf>
    <xf numFmtId="0" fontId="24" fillId="0" borderId="30" xfId="1" applyNumberFormat="1" applyFont="1" applyBorder="1" applyAlignment="1">
      <alignment horizontal="right" vertical="center"/>
    </xf>
    <xf numFmtId="0" fontId="24" fillId="0" borderId="53" xfId="1" applyNumberFormat="1" applyFont="1" applyBorder="1" applyAlignment="1">
      <alignment horizontal="right" vertical="center"/>
    </xf>
    <xf numFmtId="38" fontId="24" fillId="0" borderId="94" xfId="1" applyFont="1" applyBorder="1" applyAlignment="1">
      <alignment horizontal="right" vertical="center"/>
    </xf>
    <xf numFmtId="195" fontId="24" fillId="0" borderId="32" xfId="2" applyNumberFormat="1" applyFont="1" applyBorder="1" applyAlignment="1">
      <alignment horizontal="right" vertical="center"/>
    </xf>
    <xf numFmtId="195" fontId="24" fillId="0" borderId="54" xfId="2" applyNumberFormat="1" applyFont="1" applyBorder="1" applyAlignment="1">
      <alignment horizontal="right" vertical="center"/>
    </xf>
    <xf numFmtId="195" fontId="24" fillId="0" borderId="30" xfId="2" applyNumberFormat="1" applyFont="1" applyBorder="1" applyAlignment="1">
      <alignment horizontal="right" vertical="center"/>
    </xf>
    <xf numFmtId="38" fontId="24" fillId="0" borderId="30" xfId="1" applyFont="1" applyBorder="1" applyAlignment="1">
      <alignment horizontal="right" vertical="center"/>
    </xf>
    <xf numFmtId="38" fontId="24" fillId="0" borderId="53" xfId="1" applyFont="1" applyBorder="1" applyAlignment="1">
      <alignment horizontal="right" vertical="center"/>
    </xf>
    <xf numFmtId="40" fontId="24" fillId="0" borderId="30" xfId="1" applyNumberFormat="1" applyFont="1" applyBorder="1" applyAlignment="1">
      <alignment horizontal="right" vertical="center"/>
    </xf>
    <xf numFmtId="0" fontId="24" fillId="0" borderId="104" xfId="0" applyFont="1" applyBorder="1" applyAlignment="1">
      <alignment horizontal="center" vertical="center"/>
    </xf>
    <xf numFmtId="0" fontId="24" fillId="0" borderId="109" xfId="0" applyFont="1" applyBorder="1" applyAlignment="1">
      <alignment horizontal="center" vertical="center"/>
    </xf>
    <xf numFmtId="38" fontId="24" fillId="0" borderId="25" xfId="0" applyNumberFormat="1" applyFont="1" applyBorder="1" applyAlignment="1">
      <alignment horizontal="center" vertical="center"/>
    </xf>
    <xf numFmtId="38" fontId="24" fillId="0" borderId="0" xfId="0" applyNumberFormat="1" applyFont="1" applyAlignment="1">
      <alignment horizontal="center" vertical="center"/>
    </xf>
    <xf numFmtId="38" fontId="24" fillId="0" borderId="26" xfId="0" applyNumberFormat="1" applyFont="1" applyBorder="1" applyAlignment="1">
      <alignment horizontal="center" vertical="center"/>
    </xf>
    <xf numFmtId="0" fontId="24" fillId="0" borderId="27" xfId="0" applyFont="1" applyBorder="1" applyAlignment="1">
      <alignment horizontal="center" vertical="center"/>
    </xf>
    <xf numFmtId="0" fontId="24" fillId="0" borderId="0" xfId="0" applyFont="1" applyAlignment="1">
      <alignment horizontal="center" vertical="center"/>
    </xf>
    <xf numFmtId="0" fontId="24" fillId="0" borderId="26" xfId="0" applyFont="1" applyBorder="1" applyAlignment="1">
      <alignment horizontal="center" vertical="center"/>
    </xf>
    <xf numFmtId="0" fontId="24" fillId="0" borderId="27" xfId="0" applyFont="1" applyBorder="1">
      <alignment vertical="center"/>
    </xf>
    <xf numFmtId="0" fontId="24" fillId="0" borderId="0" xfId="0" applyFont="1">
      <alignment vertical="center"/>
    </xf>
    <xf numFmtId="0" fontId="24" fillId="0" borderId="26" xfId="0" applyFont="1" applyBorder="1">
      <alignment vertical="center"/>
    </xf>
    <xf numFmtId="38" fontId="24" fillId="0" borderId="27" xfId="1" applyFont="1" applyBorder="1" applyAlignment="1">
      <alignment horizontal="center" vertical="center"/>
    </xf>
    <xf numFmtId="38" fontId="24" fillId="0" borderId="0" xfId="1" applyFont="1" applyAlignment="1">
      <alignment horizontal="center" vertical="center"/>
    </xf>
    <xf numFmtId="38" fontId="24" fillId="0" borderId="26" xfId="1" applyFont="1" applyBorder="1" applyAlignment="1">
      <alignment horizontal="center" vertical="center"/>
    </xf>
    <xf numFmtId="0" fontId="24" fillId="0" borderId="27" xfId="1" applyNumberFormat="1" applyFont="1" applyBorder="1" applyAlignment="1">
      <alignment horizontal="right" vertical="center"/>
    </xf>
    <xf numFmtId="0" fontId="24" fillId="0" borderId="0" xfId="1" applyNumberFormat="1" applyFont="1" applyAlignment="1">
      <alignment horizontal="right" vertical="center"/>
    </xf>
    <xf numFmtId="0" fontId="24" fillId="0" borderId="26" xfId="1" applyNumberFormat="1" applyFont="1" applyBorder="1" applyAlignment="1">
      <alignment horizontal="right" vertical="center"/>
    </xf>
    <xf numFmtId="38" fontId="24" fillId="0" borderId="25" xfId="1" applyFont="1" applyBorder="1" applyAlignment="1">
      <alignment horizontal="center" vertical="center"/>
    </xf>
    <xf numFmtId="195" fontId="24" fillId="0" borderId="27" xfId="2" applyNumberFormat="1" applyFont="1" applyBorder="1" applyAlignment="1">
      <alignment horizontal="center" vertical="center"/>
    </xf>
    <xf numFmtId="195" fontId="24" fillId="0" borderId="0" xfId="2" applyNumberFormat="1" applyFont="1" applyAlignment="1">
      <alignment horizontal="center" vertical="center"/>
    </xf>
    <xf numFmtId="195" fontId="24" fillId="0" borderId="26" xfId="2" applyNumberFormat="1" applyFont="1" applyBorder="1" applyAlignment="1">
      <alignment horizontal="center" vertical="center"/>
    </xf>
    <xf numFmtId="195" fontId="24" fillId="0" borderId="103" xfId="2" applyNumberFormat="1" applyFont="1" applyBorder="1" applyAlignment="1">
      <alignment horizontal="center" vertical="center"/>
    </xf>
    <xf numFmtId="195" fontId="24" fillId="0" borderId="105" xfId="2" applyNumberFormat="1" applyFont="1" applyBorder="1" applyAlignment="1">
      <alignment horizontal="center" vertical="center"/>
    </xf>
    <xf numFmtId="183" fontId="24" fillId="0" borderId="27" xfId="1" applyNumberFormat="1" applyFont="1" applyBorder="1" applyAlignment="1">
      <alignment horizontal="center" vertical="center"/>
    </xf>
    <xf numFmtId="183" fontId="24" fillId="0" borderId="0" xfId="1" applyNumberFormat="1" applyFont="1" applyAlignment="1">
      <alignment horizontal="center" vertical="center"/>
    </xf>
    <xf numFmtId="183" fontId="24" fillId="0" borderId="26" xfId="1" applyNumberFormat="1" applyFont="1" applyBorder="1" applyAlignment="1">
      <alignment horizontal="center" vertical="center"/>
    </xf>
    <xf numFmtId="38" fontId="24" fillId="0" borderId="33" xfId="1" applyFont="1" applyBorder="1" applyAlignment="1">
      <alignment horizontal="right" vertical="center"/>
    </xf>
    <xf numFmtId="38" fontId="24" fillId="0" borderId="34" xfId="1" applyFont="1" applyBorder="1" applyAlignment="1">
      <alignment horizontal="right" vertical="center"/>
    </xf>
    <xf numFmtId="38" fontId="30" fillId="0" borderId="34" xfId="1" applyFont="1" applyBorder="1" applyAlignment="1">
      <alignment horizontal="right" vertical="center"/>
    </xf>
    <xf numFmtId="38" fontId="30" fillId="0" borderId="27" xfId="1" applyFont="1" applyBorder="1">
      <alignment vertical="center"/>
    </xf>
    <xf numFmtId="38" fontId="30" fillId="0" borderId="0" xfId="1" applyFont="1">
      <alignment vertical="center"/>
    </xf>
    <xf numFmtId="38" fontId="30" fillId="0" borderId="26" xfId="1" applyFont="1" applyBorder="1">
      <alignment vertical="center"/>
    </xf>
    <xf numFmtId="38" fontId="30" fillId="6" borderId="34" xfId="1" applyFont="1" applyFill="1" applyBorder="1" applyAlignment="1">
      <alignment horizontal="right" vertical="center"/>
    </xf>
    <xf numFmtId="38" fontId="30" fillId="0" borderId="27" xfId="1" applyFont="1" applyBorder="1" applyAlignment="1">
      <alignment horizontal="right" vertical="center"/>
    </xf>
    <xf numFmtId="38" fontId="30" fillId="0" borderId="0" xfId="1" applyFont="1" applyAlignment="1">
      <alignment horizontal="right" vertical="center"/>
    </xf>
    <xf numFmtId="38" fontId="30" fillId="0" borderId="26" xfId="1" applyFont="1" applyBorder="1" applyAlignment="1">
      <alignment horizontal="right" vertical="center"/>
    </xf>
    <xf numFmtId="195" fontId="24" fillId="0" borderId="34" xfId="2" applyNumberFormat="1" applyFont="1" applyBorder="1" applyAlignment="1">
      <alignment horizontal="right" vertical="center"/>
    </xf>
    <xf numFmtId="195" fontId="24" fillId="0" borderId="27" xfId="2" applyNumberFormat="1" applyFont="1" applyBorder="1" applyAlignment="1">
      <alignment horizontal="right" vertical="center"/>
    </xf>
    <xf numFmtId="195" fontId="24" fillId="0" borderId="0" xfId="2" applyNumberFormat="1" applyFont="1" applyAlignment="1">
      <alignment horizontal="right" vertical="center"/>
    </xf>
    <xf numFmtId="0" fontId="30" fillId="0" borderId="27" xfId="1" applyNumberFormat="1" applyFont="1" applyBorder="1" applyAlignment="1">
      <alignment horizontal="right" vertical="center"/>
    </xf>
    <xf numFmtId="0" fontId="30" fillId="0" borderId="0" xfId="1" applyNumberFormat="1" applyFont="1" applyAlignment="1">
      <alignment horizontal="right" vertical="center"/>
    </xf>
    <xf numFmtId="0" fontId="30" fillId="0" borderId="26" xfId="1" applyNumberFormat="1" applyFont="1" applyBorder="1" applyAlignment="1">
      <alignment horizontal="right" vertical="center"/>
    </xf>
    <xf numFmtId="38" fontId="30" fillId="0" borderId="32" xfId="1" applyFont="1" applyBorder="1" applyAlignment="1">
      <alignment horizontal="right" vertical="center"/>
    </xf>
    <xf numFmtId="38" fontId="30" fillId="0" borderId="54" xfId="1" applyFont="1" applyBorder="1">
      <alignment vertical="center"/>
    </xf>
    <xf numFmtId="38" fontId="30" fillId="0" borderId="30" xfId="1" applyFont="1" applyBorder="1">
      <alignment vertical="center"/>
    </xf>
    <xf numFmtId="38" fontId="30" fillId="0" borderId="53" xfId="1" applyFont="1" applyBorder="1">
      <alignment vertical="center"/>
    </xf>
    <xf numFmtId="38" fontId="30" fillId="6" borderId="32" xfId="1" applyFont="1" applyFill="1" applyBorder="1" applyAlignment="1">
      <alignment horizontal="right" vertical="center"/>
    </xf>
    <xf numFmtId="0" fontId="30" fillId="0" borderId="54" xfId="1" applyNumberFormat="1" applyFont="1" applyBorder="1" applyAlignment="1">
      <alignment horizontal="right" vertical="center"/>
    </xf>
    <xf numFmtId="0" fontId="30" fillId="0" borderId="30" xfId="1" applyNumberFormat="1" applyFont="1" applyBorder="1" applyAlignment="1">
      <alignment horizontal="right" vertical="center"/>
    </xf>
    <xf numFmtId="0" fontId="30" fillId="0" borderId="53" xfId="1" applyNumberFormat="1" applyFont="1" applyBorder="1" applyAlignment="1">
      <alignment horizontal="right" vertical="center"/>
    </xf>
    <xf numFmtId="38" fontId="24" fillId="0" borderId="25" xfId="1" applyFont="1" applyBorder="1" applyAlignment="1">
      <alignment horizontal="right" vertical="center"/>
    </xf>
    <xf numFmtId="38" fontId="28" fillId="0" borderId="27" xfId="1" applyFont="1" applyBorder="1">
      <alignment vertical="center"/>
    </xf>
    <xf numFmtId="38" fontId="28" fillId="0" borderId="0" xfId="1" applyFont="1">
      <alignment vertical="center"/>
    </xf>
    <xf numFmtId="38" fontId="28" fillId="0" borderId="26" xfId="1" applyFont="1" applyBorder="1">
      <alignment vertical="center"/>
    </xf>
    <xf numFmtId="195" fontId="24" fillId="0" borderId="34" xfId="1" applyNumberFormat="1" applyFont="1" applyBorder="1" applyAlignment="1">
      <alignment horizontal="right" vertical="center"/>
    </xf>
    <xf numFmtId="183" fontId="24" fillId="0" borderId="0" xfId="1" applyNumberFormat="1" applyFont="1" applyAlignment="1">
      <alignment horizontal="right" vertical="center"/>
    </xf>
    <xf numFmtId="38" fontId="24" fillId="0" borderId="27" xfId="1" applyFont="1" applyBorder="1">
      <alignment vertical="center"/>
    </xf>
    <xf numFmtId="38" fontId="24" fillId="0" borderId="0" xfId="1" applyFont="1">
      <alignment vertical="center"/>
    </xf>
    <xf numFmtId="38" fontId="24" fillId="0" borderId="26" xfId="1" applyFont="1" applyBorder="1">
      <alignment vertical="center"/>
    </xf>
    <xf numFmtId="38" fontId="24" fillId="0" borderId="27" xfId="0" applyNumberFormat="1" applyFont="1" applyBorder="1" applyAlignment="1">
      <alignment horizontal="right" vertical="center"/>
    </xf>
    <xf numFmtId="38" fontId="24" fillId="0" borderId="0" xfId="0" applyNumberFormat="1" applyFont="1" applyAlignment="1">
      <alignment horizontal="right" vertical="center"/>
    </xf>
    <xf numFmtId="38" fontId="24" fillId="0" borderId="26" xfId="0" applyNumberFormat="1" applyFont="1" applyBorder="1" applyAlignment="1">
      <alignment horizontal="right" vertical="center"/>
    </xf>
    <xf numFmtId="2" fontId="24" fillId="0" borderId="0" xfId="0" applyNumberFormat="1" applyFont="1" applyAlignment="1">
      <alignment horizontal="right" vertical="center"/>
    </xf>
    <xf numFmtId="0" fontId="26" fillId="0" borderId="0" xfId="0" applyFont="1" applyAlignment="1">
      <alignment horizontal="distributed" vertical="center"/>
    </xf>
    <xf numFmtId="0" fontId="26" fillId="0" borderId="35" xfId="0" applyFont="1" applyBorder="1" applyAlignment="1">
      <alignment horizontal="distributed" vertical="center"/>
    </xf>
    <xf numFmtId="38" fontId="24" fillId="0" borderId="25" xfId="1" applyFont="1" applyFill="1" applyBorder="1" applyAlignment="1">
      <alignment horizontal="right" vertical="center"/>
    </xf>
    <xf numFmtId="38" fontId="24" fillId="0" borderId="0" xfId="1" applyFont="1" applyFill="1" applyAlignment="1">
      <alignment horizontal="right" vertical="center"/>
    </xf>
    <xf numFmtId="38" fontId="24" fillId="0" borderId="26" xfId="1" applyFont="1" applyFill="1" applyBorder="1" applyAlignment="1">
      <alignment horizontal="right" vertical="center"/>
    </xf>
    <xf numFmtId="38" fontId="24" fillId="0" borderId="27" xfId="1" applyFont="1" applyFill="1" applyBorder="1" applyAlignment="1">
      <alignment horizontal="right" vertical="center"/>
    </xf>
    <xf numFmtId="38" fontId="24" fillId="0" borderId="33" xfId="1" applyFont="1" applyFill="1" applyBorder="1" applyAlignment="1">
      <alignment horizontal="right" vertical="center"/>
    </xf>
    <xf numFmtId="38" fontId="24" fillId="0" borderId="34" xfId="1" applyFont="1" applyFill="1" applyBorder="1" applyAlignment="1">
      <alignment horizontal="right" vertical="center"/>
    </xf>
    <xf numFmtId="195" fontId="24" fillId="0" borderId="34" xfId="2" applyNumberFormat="1" applyFont="1" applyFill="1" applyBorder="1" applyAlignment="1">
      <alignment horizontal="right" vertical="center" shrinkToFit="1"/>
    </xf>
    <xf numFmtId="195" fontId="24" fillId="0" borderId="27" xfId="2" applyNumberFormat="1" applyFont="1" applyFill="1" applyBorder="1" applyAlignment="1">
      <alignment horizontal="right" vertical="center" shrinkToFit="1"/>
    </xf>
    <xf numFmtId="195" fontId="24" fillId="0" borderId="0" xfId="2" applyNumberFormat="1" applyFont="1" applyFill="1" applyAlignment="1">
      <alignment horizontal="right" vertical="center" shrinkToFit="1"/>
    </xf>
    <xf numFmtId="0" fontId="24" fillId="0" borderId="27" xfId="0" applyFont="1" applyBorder="1" applyAlignment="1">
      <alignment horizontal="right" vertical="center"/>
    </xf>
    <xf numFmtId="0" fontId="24" fillId="0" borderId="0" xfId="0" applyFont="1" applyAlignment="1">
      <alignment horizontal="right" vertical="center"/>
    </xf>
    <xf numFmtId="0" fontId="24" fillId="0" borderId="26" xfId="0" applyFont="1" applyBorder="1" applyAlignment="1">
      <alignment horizontal="right" vertical="center"/>
    </xf>
    <xf numFmtId="0" fontId="24" fillId="0" borderId="47" xfId="0" applyFont="1" applyBorder="1" applyAlignment="1">
      <alignment horizontal="distributed" vertical="center"/>
    </xf>
    <xf numFmtId="38" fontId="24" fillId="0" borderId="56" xfId="1" applyFont="1" applyBorder="1" applyAlignment="1">
      <alignment horizontal="right" vertical="center"/>
    </xf>
    <xf numFmtId="38" fontId="24" fillId="0" borderId="1" xfId="1" applyFont="1" applyBorder="1" applyAlignment="1">
      <alignment horizontal="right" vertical="center"/>
    </xf>
    <xf numFmtId="38" fontId="24" fillId="0" borderId="18" xfId="1" applyFont="1" applyBorder="1" applyAlignment="1">
      <alignment horizontal="right" vertical="center"/>
    </xf>
    <xf numFmtId="38" fontId="6" fillId="0" borderId="17" xfId="1" applyFont="1" applyBorder="1" applyAlignment="1">
      <alignment horizontal="right" vertical="center"/>
    </xf>
    <xf numFmtId="38" fontId="6" fillId="0" borderId="1" xfId="1" applyFont="1" applyBorder="1" applyAlignment="1">
      <alignment horizontal="right" vertical="center"/>
    </xf>
    <xf numFmtId="38" fontId="6" fillId="0" borderId="18" xfId="1" applyFont="1" applyBorder="1" applyAlignment="1">
      <alignment horizontal="right" vertical="center"/>
    </xf>
    <xf numFmtId="38" fontId="24" fillId="0" borderId="17" xfId="1" applyFont="1" applyBorder="1" applyAlignment="1">
      <alignment horizontal="right" vertical="center"/>
    </xf>
    <xf numFmtId="38" fontId="24" fillId="0" borderId="17" xfId="1" applyFont="1" applyBorder="1" applyAlignment="1">
      <alignment horizontal="center" vertical="center"/>
    </xf>
    <xf numFmtId="38" fontId="12" fillId="0" borderId="1" xfId="1" applyFont="1" applyBorder="1" applyAlignment="1">
      <alignment horizontal="center" vertical="center"/>
    </xf>
    <xf numFmtId="38" fontId="24" fillId="0" borderId="18" xfId="1" applyFont="1" applyBorder="1" applyAlignment="1">
      <alignment horizontal="center" vertical="center"/>
    </xf>
    <xf numFmtId="38" fontId="6" fillId="0" borderId="17" xfId="1" applyFont="1" applyBorder="1" applyAlignment="1">
      <alignment horizontal="center" vertical="center"/>
    </xf>
    <xf numFmtId="38" fontId="6" fillId="0" borderId="1" xfId="1" applyFont="1" applyBorder="1" applyAlignment="1">
      <alignment horizontal="center" vertical="center"/>
    </xf>
    <xf numFmtId="38" fontId="6" fillId="0" borderId="18" xfId="1" applyFont="1" applyBorder="1" applyAlignment="1">
      <alignment horizontal="center" vertical="center"/>
    </xf>
    <xf numFmtId="38" fontId="24" fillId="0" borderId="1" xfId="1" applyFont="1" applyBorder="1" applyAlignment="1">
      <alignment horizontal="center" vertical="center"/>
    </xf>
    <xf numFmtId="38" fontId="24" fillId="0" borderId="28" xfId="1" applyFont="1" applyBorder="1" applyAlignment="1">
      <alignment horizontal="right" vertical="center"/>
    </xf>
    <xf numFmtId="38" fontId="24" fillId="0" borderId="29" xfId="1" applyFont="1" applyBorder="1" applyAlignment="1">
      <alignment horizontal="right" vertical="center"/>
    </xf>
    <xf numFmtId="183" fontId="24" fillId="0" borderId="17" xfId="1" applyNumberFormat="1" applyFont="1" applyBorder="1" applyAlignment="1">
      <alignment horizontal="right" vertical="center"/>
    </xf>
    <xf numFmtId="183" fontId="24" fillId="0" borderId="1" xfId="1" applyNumberFormat="1" applyFont="1" applyBorder="1" applyAlignment="1">
      <alignment horizontal="right" vertical="center"/>
    </xf>
    <xf numFmtId="183" fontId="24" fillId="0" borderId="18" xfId="1" applyNumberFormat="1" applyFont="1" applyBorder="1" applyAlignment="1">
      <alignment horizontal="right" vertical="center"/>
    </xf>
    <xf numFmtId="183" fontId="24" fillId="0" borderId="1" xfId="1" applyNumberFormat="1" applyFont="1" applyBorder="1" applyAlignment="1">
      <alignment horizontal="right" vertical="center"/>
    </xf>
    <xf numFmtId="183" fontId="24" fillId="0" borderId="17" xfId="1" applyNumberFormat="1" applyFont="1" applyBorder="1" applyAlignment="1">
      <alignment horizontal="right" vertical="center"/>
    </xf>
    <xf numFmtId="183" fontId="27" fillId="0" borderId="17" xfId="1" applyNumberFormat="1" applyFont="1" applyBorder="1" applyAlignment="1">
      <alignment horizontal="right" vertical="center"/>
    </xf>
    <xf numFmtId="183" fontId="27" fillId="0" borderId="1" xfId="1" applyNumberFormat="1" applyFont="1" applyBorder="1" applyAlignment="1">
      <alignment horizontal="right" vertical="center"/>
    </xf>
    <xf numFmtId="183" fontId="27" fillId="0" borderId="18" xfId="1" applyNumberFormat="1" applyFont="1" applyBorder="1" applyAlignment="1">
      <alignment horizontal="right" vertical="center"/>
    </xf>
    <xf numFmtId="38" fontId="24" fillId="0" borderId="0" xfId="1" applyFont="1" applyAlignment="1">
      <alignment horizontal="right" vertical="center"/>
    </xf>
    <xf numFmtId="183" fontId="24" fillId="0" borderId="0" xfId="0" applyNumberFormat="1" applyFont="1">
      <alignment vertical="center"/>
    </xf>
    <xf numFmtId="183" fontId="28" fillId="0" borderId="0" xfId="0" applyNumberFormat="1" applyFont="1">
      <alignment vertical="center"/>
    </xf>
    <xf numFmtId="180" fontId="28" fillId="0" borderId="0" xfId="1" applyNumberFormat="1" applyFont="1" applyAlignment="1">
      <alignment horizontal="right" vertical="center"/>
    </xf>
    <xf numFmtId="38" fontId="28" fillId="0" borderId="0" xfId="1" applyFont="1" applyFill="1" applyAlignment="1">
      <alignment horizontal="right" vertical="center"/>
    </xf>
    <xf numFmtId="38" fontId="28" fillId="7" borderId="0" xfId="1" applyFont="1" applyFill="1" applyAlignment="1">
      <alignment horizontal="right" vertical="center"/>
    </xf>
    <xf numFmtId="0" fontId="28" fillId="7" borderId="0" xfId="0" applyFont="1" applyFill="1">
      <alignment vertical="center"/>
    </xf>
    <xf numFmtId="0" fontId="23" fillId="0" borderId="0" xfId="0" applyFont="1" applyAlignment="1">
      <alignment horizontal="left" vertical="top"/>
    </xf>
    <xf numFmtId="38" fontId="22" fillId="0" borderId="20" xfId="1" applyFont="1" applyBorder="1" applyAlignment="1">
      <alignment horizontal="center" vertical="center" wrapText="1"/>
    </xf>
    <xf numFmtId="38" fontId="22" fillId="0" borderId="3" xfId="1" applyFont="1" applyBorder="1" applyAlignment="1">
      <alignment horizontal="center" vertical="center" wrapText="1"/>
    </xf>
    <xf numFmtId="38" fontId="22" fillId="0" borderId="22" xfId="1" applyFont="1" applyBorder="1" applyAlignment="1">
      <alignment horizontal="center" vertical="center" wrapText="1"/>
    </xf>
    <xf numFmtId="38" fontId="22" fillId="0" borderId="12" xfId="1" applyFont="1" applyBorder="1" applyAlignment="1">
      <alignment horizontal="center" vertical="center" wrapText="1"/>
    </xf>
    <xf numFmtId="0" fontId="24" fillId="0" borderId="30" xfId="0" applyFont="1" applyBorder="1" applyAlignment="1">
      <alignment horizontal="distributed" vertical="distributed"/>
    </xf>
    <xf numFmtId="38" fontId="27" fillId="0" borderId="32" xfId="1" applyFont="1" applyFill="1" applyBorder="1">
      <alignment vertical="center"/>
    </xf>
    <xf numFmtId="38" fontId="27" fillId="0" borderId="54" xfId="1" applyFont="1" applyFill="1" applyBorder="1">
      <alignment vertical="center"/>
    </xf>
    <xf numFmtId="0" fontId="24" fillId="0" borderId="0" xfId="0" applyFont="1" applyAlignment="1">
      <alignment horizontal="distributed" vertical="distributed"/>
    </xf>
    <xf numFmtId="0" fontId="8" fillId="0" borderId="1" xfId="0" applyFont="1" applyBorder="1" applyAlignment="1">
      <alignment horizontal="center" vertical="center"/>
    </xf>
    <xf numFmtId="183" fontId="24" fillId="0" borderId="2" xfId="0" applyNumberFormat="1" applyFont="1" applyBorder="1" applyAlignment="1">
      <alignment horizontal="right" vertical="center" shrinkToFit="1"/>
    </xf>
    <xf numFmtId="178" fontId="33" fillId="0" borderId="0" xfId="1" quotePrefix="1" applyNumberFormat="1" applyFont="1" applyFill="1" applyBorder="1" applyAlignment="1">
      <alignment horizontal="right" vertical="center"/>
    </xf>
    <xf numFmtId="178" fontId="33" fillId="0" borderId="0" xfId="0" applyNumberFormat="1" applyFont="1" applyAlignment="1">
      <alignment horizontal="right" vertical="center"/>
    </xf>
    <xf numFmtId="178" fontId="33" fillId="0" borderId="0" xfId="1" applyNumberFormat="1" applyFont="1" applyFill="1" applyBorder="1" applyAlignment="1">
      <alignment horizontal="right" vertical="center"/>
    </xf>
    <xf numFmtId="178" fontId="33" fillId="0" borderId="0" xfId="1" applyNumberFormat="1" applyFont="1" applyFill="1">
      <alignment vertical="center"/>
    </xf>
    <xf numFmtId="178" fontId="33" fillId="0" borderId="0" xfId="1" applyNumberFormat="1" applyFont="1" applyFill="1" applyBorder="1" applyAlignment="1">
      <alignment vertical="center"/>
    </xf>
    <xf numFmtId="0" fontId="23" fillId="6" borderId="0" xfId="0" applyFont="1" applyFill="1" applyAlignment="1">
      <alignment horizontal="left" vertical="center"/>
    </xf>
    <xf numFmtId="38" fontId="23" fillId="0" borderId="1" xfId="1" applyFont="1" applyFill="1" applyBorder="1" applyAlignment="1">
      <alignment horizontal="left" vertical="center"/>
    </xf>
    <xf numFmtId="195" fontId="6" fillId="0" borderId="0" xfId="0" applyNumberFormat="1" applyFont="1" applyAlignment="1">
      <alignment horizontal="right" vertical="center"/>
    </xf>
    <xf numFmtId="38" fontId="7" fillId="0" borderId="90" xfId="1" applyFont="1" applyBorder="1" applyAlignment="1">
      <alignment horizontal="center" vertical="center"/>
    </xf>
    <xf numFmtId="38" fontId="7" fillId="0" borderId="3" xfId="1" applyFont="1" applyBorder="1" applyAlignment="1">
      <alignment horizontal="center" vertical="center" wrapText="1"/>
    </xf>
    <xf numFmtId="38" fontId="7" fillId="0" borderId="115" xfId="1" applyFont="1" applyBorder="1" applyAlignment="1">
      <alignment horizontal="center" vertical="center"/>
    </xf>
    <xf numFmtId="38" fontId="7" fillId="0" borderId="7" xfId="1" applyFont="1" applyBorder="1" applyAlignment="1">
      <alignment horizontal="center" vertical="center"/>
    </xf>
    <xf numFmtId="38" fontId="7" fillId="0" borderId="5" xfId="1" applyFont="1" applyBorder="1" applyAlignment="1">
      <alignment horizontal="center" vertical="center" wrapText="1"/>
    </xf>
    <xf numFmtId="38" fontId="7" fillId="0" borderId="21" xfId="1" applyFont="1" applyBorder="1" applyAlignment="1">
      <alignment horizontal="center" vertical="center" wrapText="1"/>
    </xf>
    <xf numFmtId="38" fontId="7" fillId="0" borderId="22" xfId="1" applyFont="1" applyBorder="1" applyAlignment="1">
      <alignment horizontal="center" vertical="center" wrapText="1"/>
    </xf>
    <xf numFmtId="38" fontId="7" fillId="0" borderId="12" xfId="1" applyFont="1" applyBorder="1" applyAlignment="1">
      <alignment horizontal="center" vertical="center" wrapText="1"/>
    </xf>
    <xf numFmtId="0" fontId="24" fillId="0" borderId="30" xfId="0" applyFont="1" applyBorder="1" applyAlignment="1">
      <alignment horizontal="distributed" vertical="center"/>
    </xf>
    <xf numFmtId="38" fontId="27" fillId="0" borderId="94" xfId="1" applyFont="1" applyFill="1" applyBorder="1">
      <alignment vertical="center"/>
    </xf>
    <xf numFmtId="0" fontId="24" fillId="0" borderId="0" xfId="0" applyFont="1" applyAlignment="1">
      <alignment horizontal="distributed" vertical="center"/>
    </xf>
    <xf numFmtId="178" fontId="33" fillId="0" borderId="0" xfId="0" applyNumberFormat="1" applyFont="1">
      <alignment vertical="center"/>
    </xf>
    <xf numFmtId="0" fontId="24" fillId="0" borderId="1" xfId="0" applyFont="1" applyBorder="1" applyAlignment="1">
      <alignment horizontal="distributed" vertical="center"/>
    </xf>
    <xf numFmtId="38" fontId="27" fillId="0" borderId="28" xfId="1" applyFont="1" applyFill="1" applyBorder="1">
      <alignment vertical="center"/>
    </xf>
    <xf numFmtId="38" fontId="27" fillId="0" borderId="29" xfId="1" applyFont="1" applyFill="1" applyBorder="1">
      <alignment vertical="center"/>
    </xf>
    <xf numFmtId="38" fontId="27" fillId="0" borderId="17" xfId="1" applyFont="1" applyFill="1" applyBorder="1">
      <alignment vertical="center"/>
    </xf>
    <xf numFmtId="180" fontId="0" fillId="0" borderId="0" xfId="0" applyNumberFormat="1" applyAlignment="1">
      <alignment horizontal="right" vertical="center"/>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26" fillId="0" borderId="0" xfId="0" applyFont="1" applyAlignment="1">
      <alignment horizontal="right" vertical="center"/>
    </xf>
    <xf numFmtId="0" fontId="28" fillId="0" borderId="0" xfId="0" applyFont="1" applyAlignment="1">
      <alignment horizontal="center" vertical="center"/>
    </xf>
    <xf numFmtId="0" fontId="28" fillId="0" borderId="35" xfId="0" applyFont="1" applyBorder="1" applyAlignment="1">
      <alignment horizontal="center" vertical="center"/>
    </xf>
    <xf numFmtId="0" fontId="26" fillId="0" borderId="0" xfId="0" applyFont="1" applyAlignment="1">
      <alignment horizontal="center" vertical="center"/>
    </xf>
    <xf numFmtId="0" fontId="27" fillId="2" borderId="0" xfId="0" applyFont="1" applyFill="1" applyAlignment="1">
      <alignment horizontal="distributed" vertical="center" indent="2"/>
    </xf>
    <xf numFmtId="0" fontId="27" fillId="2" borderId="35" xfId="0" applyFont="1" applyFill="1" applyBorder="1" applyAlignment="1">
      <alignment horizontal="distributed" vertical="center" indent="2"/>
    </xf>
    <xf numFmtId="38" fontId="27" fillId="2" borderId="33" xfId="1" applyFont="1" applyFill="1" applyBorder="1" applyAlignment="1">
      <alignment horizontal="right" vertical="center"/>
    </xf>
    <xf numFmtId="38" fontId="27" fillId="2" borderId="26" xfId="1" applyFont="1" applyFill="1" applyBorder="1" applyAlignment="1">
      <alignment horizontal="right" vertical="center"/>
    </xf>
    <xf numFmtId="38" fontId="27" fillId="2" borderId="34" xfId="1" applyFont="1" applyFill="1" applyBorder="1" applyAlignment="1">
      <alignment horizontal="right" vertical="center"/>
    </xf>
    <xf numFmtId="38" fontId="27" fillId="2" borderId="27" xfId="1" applyFont="1" applyFill="1" applyBorder="1" applyAlignment="1">
      <alignment horizontal="right" vertical="center"/>
    </xf>
    <xf numFmtId="0" fontId="27" fillId="0" borderId="0" xfId="0" applyFont="1" applyAlignment="1">
      <alignment horizontal="distributed" vertical="center" indent="2"/>
    </xf>
    <xf numFmtId="0" fontId="27" fillId="0" borderId="35" xfId="0" applyFont="1" applyBorder="1" applyAlignment="1">
      <alignment horizontal="distributed" vertical="center" indent="2"/>
    </xf>
    <xf numFmtId="38" fontId="27" fillId="0" borderId="34" xfId="1" applyFont="1" applyBorder="1" applyAlignment="1">
      <alignment horizontal="right" vertical="center" shrinkToFit="1"/>
    </xf>
    <xf numFmtId="0" fontId="27" fillId="0" borderId="30" xfId="0" applyFont="1" applyBorder="1" applyAlignment="1">
      <alignment horizontal="distributed" vertical="center" indent="2"/>
    </xf>
    <xf numFmtId="0" fontId="27" fillId="0" borderId="52" xfId="0" applyFont="1" applyBorder="1" applyAlignment="1">
      <alignment horizontal="distributed" vertical="center" indent="2"/>
    </xf>
    <xf numFmtId="0" fontId="28" fillId="0" borderId="35" xfId="0" applyFont="1" applyBorder="1">
      <alignment vertical="center"/>
    </xf>
    <xf numFmtId="3" fontId="28" fillId="0" borderId="0" xfId="0" applyNumberFormat="1" applyFont="1">
      <alignment vertical="center"/>
    </xf>
    <xf numFmtId="38" fontId="27" fillId="0" borderId="0" xfId="1" applyFont="1" applyAlignment="1">
      <alignment horizontal="center" vertical="center"/>
    </xf>
    <xf numFmtId="0" fontId="27" fillId="0" borderId="15" xfId="0" applyFont="1" applyBorder="1" applyAlignment="1">
      <alignment horizontal="distributed" vertical="center" indent="2"/>
    </xf>
    <xf numFmtId="0" fontId="27" fillId="0" borderId="44" xfId="0" applyFont="1" applyBorder="1" applyAlignment="1">
      <alignment horizontal="distributed" vertical="center" indent="2"/>
    </xf>
    <xf numFmtId="38" fontId="27" fillId="0" borderId="65" xfId="1" applyFont="1" applyBorder="1" applyAlignment="1">
      <alignment horizontal="right" vertical="center"/>
    </xf>
    <xf numFmtId="38" fontId="27" fillId="0" borderId="15" xfId="1" applyFont="1" applyBorder="1" applyAlignment="1">
      <alignment horizontal="right" vertical="center"/>
    </xf>
    <xf numFmtId="38" fontId="27" fillId="0" borderId="16" xfId="1" applyFont="1" applyBorder="1" applyAlignment="1">
      <alignment horizontal="right" vertical="center"/>
    </xf>
    <xf numFmtId="38" fontId="27" fillId="0" borderId="14" xfId="1" applyFont="1" applyBorder="1" applyAlignment="1">
      <alignment horizontal="right" vertical="center"/>
    </xf>
    <xf numFmtId="38" fontId="27" fillId="0" borderId="0" xfId="1" applyFont="1" applyAlignment="1">
      <alignment horizontal="right" vertical="center"/>
    </xf>
    <xf numFmtId="0" fontId="24" fillId="0" borderId="0" xfId="0" applyFont="1" applyAlignment="1">
      <alignment horizontal="distributed" vertical="center" indent="2"/>
    </xf>
    <xf numFmtId="0" fontId="24" fillId="0" borderId="35" xfId="0" applyFont="1" applyBorder="1" applyAlignment="1">
      <alignment horizontal="distributed" vertical="center" indent="2"/>
    </xf>
    <xf numFmtId="38" fontId="27" fillId="0" borderId="28" xfId="1" applyFont="1" applyFill="1" applyBorder="1" applyAlignment="1">
      <alignment horizontal="right" vertical="center"/>
    </xf>
    <xf numFmtId="38" fontId="27" fillId="0" borderId="18" xfId="1" applyFont="1" applyFill="1" applyBorder="1" applyAlignment="1">
      <alignment horizontal="right" vertical="center"/>
    </xf>
    <xf numFmtId="38" fontId="27" fillId="0" borderId="29" xfId="1" applyFont="1" applyFill="1" applyBorder="1" applyAlignment="1">
      <alignment horizontal="right" vertical="center"/>
    </xf>
    <xf numFmtId="38" fontId="27" fillId="0" borderId="17" xfId="1" applyFont="1" applyFill="1" applyBorder="1" applyAlignment="1">
      <alignment horizontal="right" vertical="center"/>
    </xf>
    <xf numFmtId="0" fontId="28" fillId="0" borderId="0" xfId="0" applyFont="1" applyAlignment="1">
      <alignment vertical="center" wrapText="1"/>
    </xf>
    <xf numFmtId="0" fontId="7" fillId="0" borderId="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9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13" xfId="0" applyFont="1" applyBorder="1" applyAlignment="1">
      <alignment horizontal="center" vertical="center" wrapText="1"/>
    </xf>
    <xf numFmtId="0" fontId="24" fillId="0" borderId="128" xfId="0" applyFont="1" applyBorder="1" applyAlignment="1">
      <alignment horizontal="distributed" vertical="center" indent="1"/>
    </xf>
    <xf numFmtId="0" fontId="24" fillId="0" borderId="129" xfId="0" applyFont="1" applyBorder="1" applyAlignment="1">
      <alignment horizontal="distributed" vertical="center" indent="1"/>
    </xf>
    <xf numFmtId="3" fontId="24" fillId="0" borderId="128" xfId="0" applyNumberFormat="1" applyFont="1" applyBorder="1" applyAlignment="1">
      <alignment horizontal="right" vertical="center"/>
    </xf>
    <xf numFmtId="0" fontId="24" fillId="0" borderId="128" xfId="0" applyFont="1" applyBorder="1" applyAlignment="1">
      <alignment horizontal="right" vertical="center"/>
    </xf>
    <xf numFmtId="0" fontId="24" fillId="0" borderId="130" xfId="0" applyFont="1" applyBorder="1" applyAlignment="1">
      <alignment horizontal="right" vertical="center"/>
    </xf>
    <xf numFmtId="183" fontId="24" fillId="0" borderId="131" xfId="1" applyNumberFormat="1" applyFont="1" applyFill="1" applyBorder="1" applyAlignment="1">
      <alignment horizontal="right" vertical="center"/>
    </xf>
    <xf numFmtId="183" fontId="24" fillId="0" borderId="128" xfId="1" applyNumberFormat="1" applyFont="1" applyFill="1" applyBorder="1" applyAlignment="1">
      <alignment horizontal="right" vertical="center"/>
    </xf>
    <xf numFmtId="183" fontId="24" fillId="0" borderId="27" xfId="1" applyNumberFormat="1" applyFont="1" applyBorder="1" applyAlignment="1">
      <alignment horizontal="right" vertical="center"/>
    </xf>
    <xf numFmtId="0" fontId="24" fillId="0" borderId="35" xfId="0" applyFont="1" applyBorder="1" applyAlignment="1">
      <alignment horizontal="distributed" vertical="center" indent="1"/>
    </xf>
    <xf numFmtId="183" fontId="24" fillId="0" borderId="27" xfId="1" applyNumberFormat="1" applyFont="1" applyFill="1" applyBorder="1" applyAlignment="1">
      <alignment horizontal="right" vertical="center"/>
    </xf>
    <xf numFmtId="183" fontId="24" fillId="0" borderId="0" xfId="1" applyNumberFormat="1" applyFont="1" applyFill="1" applyAlignment="1">
      <alignment horizontal="right" vertical="center"/>
    </xf>
    <xf numFmtId="38" fontId="24" fillId="0" borderId="0" xfId="1" applyFont="1" applyFill="1" applyBorder="1" applyAlignment="1">
      <alignment horizontal="right" vertical="center"/>
    </xf>
    <xf numFmtId="183" fontId="24" fillId="0" borderId="0" xfId="1" applyNumberFormat="1" applyFont="1" applyFill="1" applyBorder="1" applyAlignment="1">
      <alignment horizontal="right" vertical="center"/>
    </xf>
    <xf numFmtId="38" fontId="6" fillId="0" borderId="17" xfId="1" applyFont="1" applyFill="1" applyBorder="1" applyAlignment="1">
      <alignment horizontal="right" vertical="center"/>
    </xf>
    <xf numFmtId="38" fontId="6" fillId="0" borderId="1" xfId="1" applyFont="1" applyFill="1" applyBorder="1" applyAlignment="1">
      <alignment horizontal="right" vertical="center"/>
    </xf>
    <xf numFmtId="38" fontId="6" fillId="0" borderId="18" xfId="1" applyFont="1" applyFill="1" applyBorder="1" applyAlignment="1">
      <alignment horizontal="right"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7" xfId="0" applyFont="1" applyBorder="1" applyAlignment="1">
      <alignment horizontal="center" vertical="center" wrapText="1"/>
    </xf>
    <xf numFmtId="176" fontId="26" fillId="0" borderId="23" xfId="0" applyNumberFormat="1" applyFont="1" applyBorder="1" applyAlignment="1">
      <alignment horizontal="right" vertical="top"/>
    </xf>
    <xf numFmtId="176" fontId="26" fillId="0" borderId="24" xfId="0" applyNumberFormat="1" applyFont="1" applyBorder="1" applyAlignment="1">
      <alignment horizontal="right" vertical="top"/>
    </xf>
    <xf numFmtId="176" fontId="26" fillId="0" borderId="14" xfId="0" applyNumberFormat="1" applyFont="1" applyBorder="1" applyAlignment="1">
      <alignment horizontal="right" vertical="top"/>
    </xf>
    <xf numFmtId="179" fontId="24" fillId="0" borderId="27" xfId="1" applyNumberFormat="1" applyFont="1" applyFill="1" applyBorder="1" applyAlignment="1">
      <alignment horizontal="right" vertical="center"/>
    </xf>
    <xf numFmtId="179" fontId="24" fillId="0" borderId="0" xfId="1" applyNumberFormat="1" applyFont="1" applyFill="1" applyAlignment="1">
      <alignment horizontal="right" vertical="center"/>
    </xf>
    <xf numFmtId="179" fontId="24" fillId="0" borderId="26" xfId="1" applyNumberFormat="1" applyFont="1" applyFill="1" applyBorder="1" applyAlignment="1">
      <alignment horizontal="right" vertical="center"/>
    </xf>
    <xf numFmtId="179" fontId="24" fillId="0" borderId="0" xfId="1" applyNumberFormat="1" applyFont="1" applyFill="1" applyBorder="1" applyAlignment="1">
      <alignment horizontal="right" vertical="center"/>
    </xf>
    <xf numFmtId="178" fontId="24" fillId="0" borderId="27" xfId="1" applyNumberFormat="1" applyFont="1" applyFill="1" applyBorder="1" applyAlignment="1">
      <alignment horizontal="right" vertical="center"/>
    </xf>
    <xf numFmtId="178" fontId="24" fillId="0" borderId="0" xfId="1" applyNumberFormat="1" applyFont="1" applyFill="1" applyBorder="1" applyAlignment="1">
      <alignment horizontal="right" vertical="center"/>
    </xf>
    <xf numFmtId="178" fontId="24" fillId="0" borderId="26" xfId="1" applyNumberFormat="1" applyFont="1" applyFill="1" applyBorder="1" applyAlignment="1">
      <alignment horizontal="right" vertical="center"/>
    </xf>
    <xf numFmtId="176" fontId="24" fillId="0" borderId="27" xfId="1" applyNumberFormat="1" applyFont="1" applyFill="1" applyBorder="1" applyAlignment="1">
      <alignment horizontal="right" vertical="center"/>
    </xf>
    <xf numFmtId="176" fontId="24" fillId="0" borderId="0" xfId="1" applyNumberFormat="1" applyFont="1" applyFill="1" applyAlignment="1">
      <alignment horizontal="right" vertical="center"/>
    </xf>
    <xf numFmtId="176" fontId="24" fillId="0" borderId="0" xfId="1" applyNumberFormat="1" applyFont="1" applyFill="1" applyBorder="1" applyAlignment="1">
      <alignment vertical="center"/>
    </xf>
    <xf numFmtId="0" fontId="24" fillId="0" borderId="52" xfId="0" applyFont="1" applyBorder="1" applyAlignment="1">
      <alignment horizontal="distributed" vertical="center" indent="1"/>
    </xf>
    <xf numFmtId="176" fontId="24" fillId="0" borderId="31" xfId="1" applyNumberFormat="1" applyFont="1" applyFill="1" applyBorder="1" applyAlignment="1">
      <alignment horizontal="right" vertical="center"/>
    </xf>
    <xf numFmtId="176" fontId="24" fillId="0" borderId="30" xfId="1" applyNumberFormat="1" applyFont="1" applyFill="1" applyBorder="1" applyAlignment="1">
      <alignment horizontal="right" vertical="center"/>
    </xf>
    <xf numFmtId="176" fontId="24" fillId="0" borderId="53" xfId="1" applyNumberFormat="1" applyFont="1" applyFill="1" applyBorder="1" applyAlignment="1">
      <alignment horizontal="right" vertical="center"/>
    </xf>
    <xf numFmtId="176" fontId="6" fillId="0" borderId="54" xfId="1" applyNumberFormat="1" applyFont="1" applyFill="1" applyBorder="1" applyAlignment="1">
      <alignment horizontal="right" vertical="center"/>
    </xf>
    <xf numFmtId="176" fontId="6" fillId="0" borderId="30" xfId="1" applyNumberFormat="1" applyFont="1" applyFill="1" applyBorder="1" applyAlignment="1">
      <alignment horizontal="right" vertical="center"/>
    </xf>
    <xf numFmtId="176" fontId="6" fillId="0" borderId="53" xfId="1" applyNumberFormat="1" applyFont="1" applyFill="1" applyBorder="1" applyAlignment="1">
      <alignment horizontal="right" vertical="center"/>
    </xf>
    <xf numFmtId="184" fontId="6" fillId="0" borderId="54" xfId="1" applyNumberFormat="1" applyFont="1" applyFill="1" applyBorder="1" applyAlignment="1">
      <alignment horizontal="right" vertical="center"/>
    </xf>
    <xf numFmtId="184" fontId="6" fillId="0" borderId="30" xfId="1" applyNumberFormat="1" applyFont="1" applyFill="1" applyBorder="1" applyAlignment="1">
      <alignment horizontal="right" vertical="center"/>
    </xf>
    <xf numFmtId="184" fontId="6" fillId="0" borderId="53" xfId="1" applyNumberFormat="1" applyFont="1" applyFill="1" applyBorder="1" applyAlignment="1">
      <alignment horizontal="right" vertical="center"/>
    </xf>
    <xf numFmtId="176" fontId="24" fillId="0" borderId="54" xfId="1" applyNumberFormat="1" applyFont="1" applyFill="1" applyBorder="1" applyAlignment="1">
      <alignment horizontal="right" vertical="center"/>
    </xf>
    <xf numFmtId="0" fontId="24" fillId="0" borderId="0" xfId="0" applyFont="1" applyAlignment="1">
      <alignment horizontal="distributed" vertical="center" indent="1"/>
    </xf>
    <xf numFmtId="0" fontId="24" fillId="0" borderId="35" xfId="0" applyFont="1" applyBorder="1" applyAlignment="1">
      <alignment horizontal="distributed" vertical="center" indent="1"/>
    </xf>
    <xf numFmtId="184" fontId="24" fillId="0" borderId="27" xfId="1" applyNumberFormat="1" applyFont="1" applyBorder="1" applyAlignment="1">
      <alignment horizontal="right" vertical="center"/>
    </xf>
    <xf numFmtId="184" fontId="24" fillId="0" borderId="0" xfId="1" applyNumberFormat="1" applyFont="1" applyAlignment="1">
      <alignment horizontal="right" vertical="center"/>
    </xf>
    <xf numFmtId="184" fontId="24" fillId="0" borderId="26" xfId="1" applyNumberFormat="1" applyFont="1" applyBorder="1" applyAlignment="1">
      <alignment horizontal="right" vertical="center"/>
    </xf>
    <xf numFmtId="184" fontId="24" fillId="0" borderId="0" xfId="1" applyNumberFormat="1" applyFont="1" applyBorder="1" applyAlignment="1">
      <alignment horizontal="right" vertical="center"/>
    </xf>
    <xf numFmtId="176" fontId="24" fillId="0" borderId="25" xfId="1" applyNumberFormat="1" applyFont="1" applyBorder="1" applyAlignment="1">
      <alignment horizontal="right" vertical="center"/>
    </xf>
    <xf numFmtId="176" fontId="24" fillId="0" borderId="0" xfId="1" applyNumberFormat="1" applyFont="1" applyAlignment="1">
      <alignment horizontal="right" vertical="center"/>
    </xf>
    <xf numFmtId="176" fontId="24" fillId="0" borderId="26" xfId="1" applyNumberFormat="1" applyFont="1" applyBorder="1" applyAlignment="1">
      <alignment horizontal="right" vertical="center"/>
    </xf>
    <xf numFmtId="176" fontId="6" fillId="0" borderId="27" xfId="1" applyNumberFormat="1" applyFont="1" applyBorder="1" applyAlignment="1">
      <alignment horizontal="right" vertical="center"/>
    </xf>
    <xf numFmtId="176" fontId="6" fillId="0" borderId="0" xfId="1" applyNumberFormat="1" applyFont="1" applyBorder="1" applyAlignment="1">
      <alignment horizontal="right" vertical="center"/>
    </xf>
    <xf numFmtId="176" fontId="6" fillId="0" borderId="26" xfId="1" applyNumberFormat="1" applyFont="1" applyBorder="1" applyAlignment="1">
      <alignment horizontal="right" vertical="center"/>
    </xf>
    <xf numFmtId="184" fontId="6" fillId="0" borderId="27" xfId="1" applyNumberFormat="1" applyFont="1" applyBorder="1" applyAlignment="1">
      <alignment horizontal="right" vertical="center"/>
    </xf>
    <xf numFmtId="184" fontId="6" fillId="0" borderId="0" xfId="1" applyNumberFormat="1" applyFont="1" applyBorder="1" applyAlignment="1">
      <alignment horizontal="right" vertical="center"/>
    </xf>
    <xf numFmtId="184" fontId="6" fillId="0" borderId="26" xfId="1" applyNumberFormat="1" applyFont="1" applyBorder="1" applyAlignment="1">
      <alignment horizontal="right" vertical="center"/>
    </xf>
    <xf numFmtId="176" fontId="24" fillId="0" borderId="27" xfId="1" applyNumberFormat="1" applyFont="1" applyBorder="1" applyAlignment="1">
      <alignment horizontal="right" vertical="center"/>
    </xf>
    <xf numFmtId="176" fontId="24" fillId="0" borderId="0" xfId="1" applyNumberFormat="1" applyFont="1" applyBorder="1" applyAlignment="1">
      <alignment vertical="center"/>
    </xf>
    <xf numFmtId="176" fontId="24" fillId="0" borderId="25" xfId="1" applyNumberFormat="1" applyFont="1" applyFill="1" applyBorder="1" applyAlignment="1">
      <alignment horizontal="right" vertical="center"/>
    </xf>
    <xf numFmtId="176" fontId="24" fillId="0" borderId="26" xfId="1" applyNumberFormat="1" applyFont="1" applyFill="1" applyBorder="1" applyAlignment="1">
      <alignment horizontal="right" vertical="center"/>
    </xf>
    <xf numFmtId="176" fontId="6" fillId="0" borderId="27" xfId="1" applyNumberFormat="1" applyFont="1" applyFill="1" applyBorder="1" applyAlignment="1">
      <alignment horizontal="right" vertical="center"/>
    </xf>
    <xf numFmtId="176" fontId="6" fillId="0" borderId="0" xfId="1" applyNumberFormat="1" applyFont="1" applyFill="1" applyBorder="1" applyAlignment="1">
      <alignment horizontal="right" vertical="center"/>
    </xf>
    <xf numFmtId="176" fontId="6" fillId="0" borderId="26" xfId="1" applyNumberFormat="1" applyFont="1" applyFill="1" applyBorder="1" applyAlignment="1">
      <alignment horizontal="right" vertical="center"/>
    </xf>
    <xf numFmtId="184" fontId="6" fillId="0" borderId="27" xfId="1" applyNumberFormat="1" applyFont="1" applyFill="1" applyBorder="1" applyAlignment="1">
      <alignment horizontal="right" vertical="center"/>
    </xf>
    <xf numFmtId="184" fontId="6" fillId="0" borderId="0" xfId="1" applyNumberFormat="1" applyFont="1" applyFill="1" applyBorder="1" applyAlignment="1">
      <alignment horizontal="right" vertical="center"/>
    </xf>
    <xf numFmtId="184" fontId="6" fillId="0" borderId="26" xfId="1" applyNumberFormat="1" applyFont="1" applyFill="1" applyBorder="1" applyAlignment="1">
      <alignment horizontal="right" vertical="center"/>
    </xf>
    <xf numFmtId="176" fontId="24" fillId="0" borderId="0" xfId="1" applyNumberFormat="1" applyFont="1" applyFill="1" applyBorder="1" applyAlignment="1">
      <alignment horizontal="right" vertical="center"/>
    </xf>
    <xf numFmtId="184" fontId="12" fillId="0" borderId="0" xfId="1" applyNumberFormat="1" applyFont="1" applyFill="1" applyBorder="1" applyAlignment="1">
      <alignment horizontal="right" vertical="center"/>
    </xf>
    <xf numFmtId="176" fontId="27" fillId="0" borderId="28" xfId="1" applyNumberFormat="1" applyFont="1" applyFill="1" applyBorder="1" applyAlignment="1">
      <alignment horizontal="right" vertical="center"/>
    </xf>
    <xf numFmtId="176" fontId="27" fillId="0" borderId="29" xfId="1" applyNumberFormat="1" applyFont="1" applyFill="1" applyBorder="1" applyAlignment="1">
      <alignment horizontal="right" vertical="center"/>
    </xf>
    <xf numFmtId="176" fontId="27" fillId="0" borderId="17" xfId="1" applyNumberFormat="1" applyFont="1" applyFill="1" applyBorder="1" applyAlignment="1">
      <alignment horizontal="right" vertical="center"/>
    </xf>
    <xf numFmtId="184" fontId="6" fillId="0" borderId="17" xfId="1" applyNumberFormat="1" applyFont="1" applyFill="1" applyBorder="1" applyAlignment="1">
      <alignment horizontal="right" vertical="center"/>
    </xf>
    <xf numFmtId="184" fontId="6" fillId="0" borderId="1" xfId="1" applyNumberFormat="1" applyFont="1" applyFill="1" applyBorder="1" applyAlignment="1">
      <alignment horizontal="right" vertical="center"/>
    </xf>
    <xf numFmtId="38" fontId="6" fillId="0" borderId="0" xfId="1" applyFont="1" applyFill="1" applyBorder="1" applyAlignment="1">
      <alignment vertical="center"/>
    </xf>
    <xf numFmtId="176" fontId="28" fillId="0" borderId="0" xfId="0" applyNumberFormat="1" applyFont="1">
      <alignment vertical="center"/>
    </xf>
    <xf numFmtId="183" fontId="24" fillId="0" borderId="0" xfId="0" applyNumberFormat="1" applyFont="1" applyAlignment="1">
      <alignment horizontal="left" vertical="center"/>
    </xf>
    <xf numFmtId="38" fontId="28" fillId="0" borderId="0" xfId="0" applyNumberFormat="1" applyFont="1">
      <alignment vertical="center"/>
    </xf>
    <xf numFmtId="183" fontId="27" fillId="0" borderId="29" xfId="1" applyNumberFormat="1" applyFont="1" applyFill="1" applyBorder="1" applyAlignment="1">
      <alignment horizontal="right" vertical="center"/>
    </xf>
    <xf numFmtId="183" fontId="27" fillId="0" borderId="17" xfId="1" applyNumberFormat="1" applyFont="1" applyFill="1" applyBorder="1" applyAlignment="1">
      <alignment horizontal="right" vertical="center"/>
    </xf>
    <xf numFmtId="0" fontId="34" fillId="0" borderId="0" xfId="0" applyFont="1" applyAlignment="1">
      <alignment horizontal="center" vertical="center"/>
    </xf>
    <xf numFmtId="0" fontId="35" fillId="0" borderId="0" xfId="0" applyFont="1">
      <alignment vertical="center"/>
    </xf>
    <xf numFmtId="0" fontId="33" fillId="0" borderId="0" xfId="0" applyFont="1">
      <alignment vertical="center"/>
    </xf>
    <xf numFmtId="0" fontId="36" fillId="0" borderId="0" xfId="0" applyFont="1">
      <alignment vertical="center"/>
    </xf>
    <xf numFmtId="0" fontId="37" fillId="0" borderId="0" xfId="0" applyFont="1">
      <alignment vertical="center"/>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38" fillId="0" borderId="66" xfId="0" applyFont="1" applyBorder="1" applyAlignment="1">
      <alignment horizontal="center" vertical="center" wrapText="1" shrinkToFit="1"/>
    </xf>
    <xf numFmtId="0" fontId="38" fillId="0" borderId="50" xfId="0" applyFont="1" applyBorder="1" applyAlignment="1">
      <alignment horizontal="center" vertical="center" shrinkToFit="1"/>
    </xf>
    <xf numFmtId="0" fontId="4" fillId="0" borderId="50" xfId="0" applyFont="1" applyBorder="1" applyAlignment="1">
      <alignment horizontal="center" vertical="center" shrinkToFit="1"/>
    </xf>
    <xf numFmtId="0" fontId="38" fillId="0" borderId="20" xfId="0" applyFont="1" applyBorder="1" applyAlignment="1">
      <alignment horizontal="center" vertical="center" wrapText="1" shrinkToFit="1"/>
    </xf>
    <xf numFmtId="0" fontId="38" fillId="0" borderId="3" xfId="0" applyFont="1" applyBorder="1" applyAlignment="1">
      <alignment horizontal="center" vertical="center" wrapText="1" shrinkToFit="1"/>
    </xf>
    <xf numFmtId="0" fontId="9" fillId="0" borderId="0" xfId="0" applyFont="1" applyAlignment="1">
      <alignment vertical="center" wrapText="1" shrinkToFit="1"/>
    </xf>
    <xf numFmtId="0" fontId="4" fillId="0" borderId="40" xfId="0" applyFont="1" applyBorder="1" applyAlignment="1">
      <alignment horizontal="center" vertical="center" wrapText="1"/>
    </xf>
    <xf numFmtId="0" fontId="39" fillId="0" borderId="67" xfId="0" applyFont="1" applyBorder="1" applyAlignment="1">
      <alignment horizontal="center" vertical="center" shrinkToFit="1"/>
    </xf>
    <xf numFmtId="0" fontId="39" fillId="0" borderId="41" xfId="0" applyFont="1" applyBorder="1" applyAlignment="1">
      <alignment horizontal="center" vertical="center" shrinkToFit="1"/>
    </xf>
    <xf numFmtId="0" fontId="4" fillId="0" borderId="41" xfId="0" applyFont="1" applyBorder="1" applyAlignment="1">
      <alignment horizontal="center" vertical="center" shrinkToFit="1"/>
    </xf>
    <xf numFmtId="0" fontId="38" fillId="0" borderId="22" xfId="0" applyFont="1" applyBorder="1" applyAlignment="1">
      <alignment horizontal="center" vertical="center" wrapText="1" shrinkToFit="1"/>
    </xf>
    <xf numFmtId="0" fontId="38" fillId="0" borderId="12" xfId="0" applyFont="1" applyBorder="1" applyAlignment="1">
      <alignment horizontal="center" vertical="center" wrapText="1" shrinkToFit="1"/>
    </xf>
    <xf numFmtId="0" fontId="15" fillId="0" borderId="0" xfId="0" applyFont="1" applyAlignment="1">
      <alignment horizontal="right" vertical="center"/>
    </xf>
    <xf numFmtId="0" fontId="40" fillId="0" borderId="0" xfId="0" applyFont="1" applyAlignment="1">
      <alignment horizontal="right" vertical="center"/>
    </xf>
    <xf numFmtId="0" fontId="40" fillId="0" borderId="44"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Alignment="1">
      <alignment horizontal="right" vertical="center"/>
    </xf>
    <xf numFmtId="0" fontId="10" fillId="0" borderId="26" xfId="0" applyFont="1" applyBorder="1" applyAlignment="1">
      <alignment horizontal="right" vertical="center"/>
    </xf>
    <xf numFmtId="0" fontId="10" fillId="0" borderId="16" xfId="0" applyFont="1" applyBorder="1" applyAlignment="1">
      <alignment horizontal="right" vertical="center"/>
    </xf>
    <xf numFmtId="0" fontId="41" fillId="0" borderId="0" xfId="0" applyFont="1">
      <alignment vertical="center"/>
    </xf>
    <xf numFmtId="0" fontId="33" fillId="0" borderId="30" xfId="0" applyFont="1" applyBorder="1" applyAlignment="1">
      <alignment horizontal="center" vertical="center"/>
    </xf>
    <xf numFmtId="0" fontId="27" fillId="0" borderId="30" xfId="0" applyFont="1" applyBorder="1" applyAlignment="1">
      <alignment horizontal="center" vertical="center"/>
    </xf>
    <xf numFmtId="0" fontId="33" fillId="0" borderId="30" xfId="0" applyFont="1" applyBorder="1">
      <alignment vertical="center"/>
    </xf>
    <xf numFmtId="3" fontId="27" fillId="0" borderId="31" xfId="0" applyNumberFormat="1" applyFont="1" applyBorder="1" applyAlignment="1">
      <alignment horizontal="right" vertical="center"/>
    </xf>
    <xf numFmtId="3" fontId="27" fillId="0" borderId="32" xfId="0" applyNumberFormat="1" applyFont="1" applyBorder="1" applyAlignment="1">
      <alignment horizontal="right" vertical="center"/>
    </xf>
    <xf numFmtId="0" fontId="33" fillId="0" borderId="0" xfId="0" applyFont="1" applyAlignment="1">
      <alignment horizontal="center" vertical="center"/>
    </xf>
    <xf numFmtId="0" fontId="33" fillId="0" borderId="35" xfId="0" applyFont="1" applyBorder="1" applyAlignment="1">
      <alignment horizontal="center" vertical="center"/>
    </xf>
    <xf numFmtId="188" fontId="12" fillId="0" borderId="25" xfId="0" applyNumberFormat="1" applyFont="1" applyBorder="1">
      <alignment vertical="center"/>
    </xf>
    <xf numFmtId="188" fontId="12" fillId="0" borderId="0" xfId="0" applyNumberFormat="1" applyFont="1">
      <alignment vertical="center"/>
    </xf>
    <xf numFmtId="188" fontId="12" fillId="0" borderId="26" xfId="0" applyNumberFormat="1" applyFont="1" applyBorder="1">
      <alignment vertical="center"/>
    </xf>
    <xf numFmtId="188" fontId="12" fillId="0" borderId="26" xfId="0" applyNumberFormat="1" applyFont="1" applyBorder="1" applyAlignment="1">
      <alignment horizontal="right" vertical="center" wrapText="1"/>
    </xf>
    <xf numFmtId="188" fontId="12" fillId="0" borderId="34" xfId="0" applyNumberFormat="1" applyFont="1" applyBorder="1" applyAlignment="1">
      <alignment horizontal="right" vertical="center" wrapText="1"/>
    </xf>
    <xf numFmtId="188" fontId="12" fillId="0" borderId="34" xfId="0" applyNumberFormat="1" applyFont="1" applyBorder="1">
      <alignment vertical="center"/>
    </xf>
    <xf numFmtId="0" fontId="42" fillId="0" borderId="0" xfId="0" applyFont="1" applyAlignment="1">
      <alignment horizontal="center" vertical="center"/>
    </xf>
    <xf numFmtId="188" fontId="12" fillId="0" borderId="27" xfId="0" applyNumberFormat="1" applyFont="1" applyBorder="1">
      <alignment vertical="center"/>
    </xf>
    <xf numFmtId="0" fontId="33" fillId="0" borderId="1" xfId="0" applyFont="1" applyBorder="1" applyAlignment="1">
      <alignment horizontal="center" vertical="center"/>
    </xf>
    <xf numFmtId="0" fontId="12" fillId="0" borderId="1" xfId="0" applyFont="1" applyBorder="1" applyAlignment="1">
      <alignment horizontal="center" vertical="center"/>
    </xf>
    <xf numFmtId="0" fontId="33" fillId="0" borderId="1" xfId="0" applyFont="1" applyBorder="1">
      <alignment vertical="center"/>
    </xf>
    <xf numFmtId="188" fontId="12" fillId="0" borderId="56" xfId="0" applyNumberFormat="1" applyFont="1" applyBorder="1">
      <alignment vertical="center"/>
    </xf>
    <xf numFmtId="188" fontId="12" fillId="0" borderId="1" xfId="0" applyNumberFormat="1" applyFont="1" applyBorder="1">
      <alignment vertical="center"/>
    </xf>
    <xf numFmtId="188" fontId="12" fillId="0" borderId="18" xfId="0" applyNumberFormat="1" applyFont="1" applyBorder="1">
      <alignment vertical="center"/>
    </xf>
    <xf numFmtId="188" fontId="12" fillId="0" borderId="18" xfId="0" applyNumberFormat="1" applyFont="1" applyBorder="1" applyAlignment="1">
      <alignment vertical="center" wrapText="1"/>
    </xf>
    <xf numFmtId="188" fontId="12" fillId="0" borderId="29" xfId="0" applyNumberFormat="1" applyFont="1" applyBorder="1" applyAlignment="1">
      <alignment vertical="center" wrapText="1"/>
    </xf>
    <xf numFmtId="188" fontId="12" fillId="0" borderId="29" xfId="0" applyNumberFormat="1" applyFont="1" applyBorder="1" applyAlignment="1">
      <alignment horizontal="right" vertical="center" wrapText="1"/>
    </xf>
    <xf numFmtId="188" fontId="12" fillId="0" borderId="29" xfId="0" applyNumberFormat="1" applyFont="1" applyBorder="1">
      <alignment vertical="center"/>
    </xf>
    <xf numFmtId="188" fontId="12" fillId="0" borderId="29" xfId="0" applyNumberFormat="1" applyFont="1" applyBorder="1" applyAlignment="1">
      <alignment horizontal="right" vertical="center"/>
    </xf>
    <xf numFmtId="188" fontId="12" fillId="0" borderId="17" xfId="0" applyNumberFormat="1" applyFont="1" applyBorder="1" applyAlignment="1">
      <alignment horizontal="right" vertical="center"/>
    </xf>
    <xf numFmtId="0" fontId="35" fillId="0" borderId="0" xfId="0" applyFont="1" applyAlignment="1">
      <alignment horizontal="center" vertical="center"/>
    </xf>
    <xf numFmtId="0" fontId="35" fillId="0" borderId="0" xfId="0" applyFont="1" applyAlignment="1">
      <alignment horizontal="right" vertical="center"/>
    </xf>
    <xf numFmtId="0" fontId="6" fillId="0" borderId="0" xfId="0" applyFont="1" applyAlignment="1">
      <alignment horizontal="right" vertical="center" shrinkToFit="1"/>
    </xf>
    <xf numFmtId="0" fontId="0" fillId="0" borderId="0" xfId="0" applyAlignment="1">
      <alignment horizontal="center" vertical="center"/>
    </xf>
    <xf numFmtId="58" fontId="4" fillId="0" borderId="49" xfId="0" applyNumberFormat="1" applyFont="1" applyBorder="1" applyAlignment="1">
      <alignment horizontal="center" vertical="center" wrapText="1"/>
    </xf>
    <xf numFmtId="58" fontId="4" fillId="0" borderId="50" xfId="0" applyNumberFormat="1" applyFont="1" applyBorder="1" applyAlignment="1">
      <alignment horizontal="center" vertical="center" wrapText="1"/>
    </xf>
    <xf numFmtId="58" fontId="4" fillId="0" borderId="51" xfId="0" applyNumberFormat="1" applyFont="1" applyBorder="1" applyAlignment="1">
      <alignment horizontal="center" vertical="center" wrapText="1"/>
    </xf>
    <xf numFmtId="58" fontId="4" fillId="0" borderId="38" xfId="0" applyNumberFormat="1" applyFont="1" applyBorder="1" applyAlignment="1">
      <alignment horizontal="center" vertical="center" wrapText="1"/>
    </xf>
    <xf numFmtId="58" fontId="4" fillId="0" borderId="0" xfId="0" applyNumberFormat="1" applyFont="1" applyAlignment="1">
      <alignment vertical="center" wrapText="1"/>
    </xf>
    <xf numFmtId="58" fontId="4" fillId="0" borderId="0" xfId="0" applyNumberFormat="1" applyFont="1" applyAlignment="1">
      <alignment wrapText="1"/>
    </xf>
    <xf numFmtId="58" fontId="43" fillId="0" borderId="0" xfId="0" applyNumberFormat="1" applyFont="1" applyAlignment="1">
      <alignment horizontal="center" wrapText="1"/>
    </xf>
    <xf numFmtId="0" fontId="4" fillId="0" borderId="35" xfId="0" applyFont="1" applyBorder="1" applyAlignment="1">
      <alignment horizontal="center" vertical="center"/>
    </xf>
    <xf numFmtId="58" fontId="4" fillId="0" borderId="78" xfId="0" applyNumberFormat="1" applyFont="1" applyBorder="1" applyAlignment="1">
      <alignment horizontal="center" vertical="center" wrapText="1"/>
    </xf>
    <xf numFmtId="58" fontId="4" fillId="0" borderId="83" xfId="0" applyNumberFormat="1" applyFont="1" applyBorder="1" applyAlignment="1">
      <alignment horizontal="center" vertical="center" wrapText="1"/>
    </xf>
    <xf numFmtId="0" fontId="4" fillId="0" borderId="83"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82" xfId="0" applyFont="1" applyBorder="1" applyAlignment="1">
      <alignment horizontal="center" vertical="center" wrapText="1"/>
    </xf>
    <xf numFmtId="58" fontId="9" fillId="0" borderId="0" xfId="0" applyNumberFormat="1" applyFont="1" applyAlignment="1">
      <alignment vertical="center" wrapText="1"/>
    </xf>
    <xf numFmtId="58" fontId="4" fillId="0" borderId="40" xfId="0" applyNumberFormat="1" applyFont="1" applyBorder="1" applyAlignment="1">
      <alignment horizontal="center" vertical="center" wrapText="1"/>
    </xf>
    <xf numFmtId="58" fontId="4" fillId="0" borderId="41" xfId="0" applyNumberFormat="1" applyFont="1" applyBorder="1" applyAlignment="1">
      <alignment horizontal="center" vertical="center" wrapText="1"/>
    </xf>
    <xf numFmtId="0" fontId="4" fillId="0" borderId="43"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7"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68" xfId="0" applyFont="1" applyBorder="1" applyAlignment="1">
      <alignment horizontal="center" vertical="center" wrapText="1"/>
    </xf>
    <xf numFmtId="0" fontId="10" fillId="0" borderId="15" xfId="0" applyFont="1" applyBorder="1" applyAlignment="1">
      <alignment horizontal="right" vertical="center"/>
    </xf>
    <xf numFmtId="0" fontId="10" fillId="0" borderId="44" xfId="0" applyFont="1" applyBorder="1" applyAlignment="1">
      <alignment horizontal="right" vertical="center"/>
    </xf>
    <xf numFmtId="0" fontId="10" fillId="0" borderId="34" xfId="0" applyFont="1" applyBorder="1" applyAlignment="1">
      <alignment horizontal="right" vertical="center"/>
    </xf>
    <xf numFmtId="0" fontId="10" fillId="0" borderId="27" xfId="0" applyFont="1" applyBorder="1" applyAlignment="1">
      <alignment horizontal="right" vertical="center"/>
    </xf>
    <xf numFmtId="0" fontId="12" fillId="0" borderId="30" xfId="0" applyFont="1" applyBorder="1" applyAlignment="1">
      <alignment horizontal="center" vertical="center"/>
    </xf>
    <xf numFmtId="188" fontId="12" fillId="0" borderId="94" xfId="0" applyNumberFormat="1" applyFont="1" applyBorder="1">
      <alignment vertical="center"/>
    </xf>
    <xf numFmtId="188" fontId="12" fillId="0" borderId="32" xfId="0" applyNumberFormat="1" applyFont="1" applyBorder="1">
      <alignment vertical="center"/>
    </xf>
    <xf numFmtId="0" fontId="27" fillId="0" borderId="32" xfId="0" applyFont="1" applyBorder="1" applyAlignment="1">
      <alignment horizontal="center" vertical="center"/>
    </xf>
    <xf numFmtId="3" fontId="27" fillId="0" borderId="32" xfId="0" applyNumberFormat="1" applyFont="1" applyBorder="1" applyAlignment="1">
      <alignment horizontal="center" vertical="center"/>
    </xf>
    <xf numFmtId="0" fontId="27" fillId="0" borderId="54" xfId="0" applyFont="1" applyBorder="1" applyAlignment="1">
      <alignment horizontal="center" vertical="center"/>
    </xf>
    <xf numFmtId="188" fontId="12" fillId="0" borderId="0" xfId="0" applyNumberFormat="1" applyFont="1">
      <alignment vertical="center"/>
    </xf>
    <xf numFmtId="188" fontId="12" fillId="0" borderId="25" xfId="0" applyNumberFormat="1" applyFont="1" applyBorder="1">
      <alignment vertical="center"/>
    </xf>
    <xf numFmtId="188" fontId="12" fillId="0" borderId="27" xfId="0" applyNumberFormat="1" applyFont="1" applyBorder="1">
      <alignment vertical="center"/>
    </xf>
    <xf numFmtId="188" fontId="12" fillId="0" borderId="27" xfId="0" applyNumberFormat="1" applyFont="1" applyBorder="1" applyAlignment="1">
      <alignment horizontal="right" vertical="center"/>
    </xf>
    <xf numFmtId="188" fontId="12" fillId="0" borderId="0" xfId="0" applyNumberFormat="1" applyFont="1" applyAlignment="1">
      <alignment horizontal="right" vertical="center"/>
    </xf>
    <xf numFmtId="188" fontId="12" fillId="0" borderId="33" xfId="0" applyNumberFormat="1" applyFont="1" applyBorder="1">
      <alignment vertical="center"/>
    </xf>
    <xf numFmtId="0" fontId="35" fillId="0" borderId="1" xfId="0" applyFont="1" applyBorder="1" applyAlignment="1">
      <alignment horizontal="center" vertical="center"/>
    </xf>
    <xf numFmtId="0" fontId="44" fillId="0" borderId="1" xfId="0" applyFont="1" applyBorder="1" applyAlignment="1">
      <alignment horizontal="center" vertical="center"/>
    </xf>
    <xf numFmtId="0" fontId="35" fillId="0" borderId="47" xfId="0" applyFont="1" applyBorder="1" applyAlignment="1">
      <alignment horizontal="center" vertical="center"/>
    </xf>
    <xf numFmtId="0" fontId="35" fillId="0" borderId="28" xfId="0" applyFont="1" applyBorder="1" applyAlignment="1">
      <alignment horizontal="right" vertical="center"/>
    </xf>
    <xf numFmtId="0" fontId="35" fillId="0" borderId="29" xfId="0" applyFont="1" applyBorder="1" applyAlignment="1">
      <alignment horizontal="right" vertical="center"/>
    </xf>
    <xf numFmtId="0" fontId="35" fillId="0" borderId="17" xfId="0" applyFont="1" applyBorder="1" applyAlignment="1">
      <alignment horizontal="right" vertical="center"/>
    </xf>
    <xf numFmtId="0" fontId="6" fillId="0" borderId="2" xfId="0" applyFont="1" applyBorder="1">
      <alignment vertical="center"/>
    </xf>
    <xf numFmtId="0" fontId="6" fillId="0" borderId="2" xfId="0" applyFont="1" applyBorder="1" applyAlignment="1">
      <alignment horizontal="right" vertical="center"/>
    </xf>
    <xf numFmtId="58" fontId="4" fillId="0" borderId="40" xfId="0" applyNumberFormat="1" applyFont="1" applyBorder="1" applyAlignment="1">
      <alignment horizontal="center" vertical="center" shrinkToFit="1"/>
    </xf>
    <xf numFmtId="58" fontId="4" fillId="0" borderId="41" xfId="0" applyNumberFormat="1" applyFont="1" applyBorder="1" applyAlignment="1">
      <alignment horizontal="center" vertical="center" shrinkToFit="1"/>
    </xf>
    <xf numFmtId="58" fontId="4" fillId="0" borderId="43" xfId="0" applyNumberFormat="1" applyFont="1" applyBorder="1" applyAlignment="1">
      <alignment horizontal="center" vertical="center" shrinkToFit="1"/>
    </xf>
    <xf numFmtId="0" fontId="10" fillId="0" borderId="44" xfId="0" applyFont="1" applyBorder="1" applyAlignment="1">
      <alignment horizontal="right" vertical="top"/>
    </xf>
    <xf numFmtId="0" fontId="10" fillId="0" borderId="33" xfId="0" applyFont="1" applyBorder="1" applyAlignment="1">
      <alignment horizontal="right" vertical="top"/>
    </xf>
    <xf numFmtId="0" fontId="10" fillId="0" borderId="34" xfId="0" applyFont="1" applyBorder="1" applyAlignment="1">
      <alignment horizontal="right" vertical="top"/>
    </xf>
    <xf numFmtId="184" fontId="12" fillId="0" borderId="94" xfId="0" applyNumberFormat="1" applyFont="1" applyBorder="1">
      <alignment vertical="center"/>
    </xf>
    <xf numFmtId="184" fontId="12" fillId="0" borderId="32" xfId="0" applyNumberFormat="1" applyFont="1" applyBorder="1">
      <alignment vertical="center"/>
    </xf>
    <xf numFmtId="184" fontId="12" fillId="0" borderId="32" xfId="0" applyNumberFormat="1" applyFont="1" applyBorder="1" applyAlignment="1">
      <alignment horizontal="right" vertical="center"/>
    </xf>
    <xf numFmtId="184" fontId="12" fillId="0" borderId="54" xfId="0" applyNumberFormat="1" applyFont="1" applyBorder="1" applyAlignment="1">
      <alignment horizontal="right" vertical="center"/>
    </xf>
    <xf numFmtId="184" fontId="12" fillId="0" borderId="33" xfId="0" applyNumberFormat="1" applyFont="1" applyBorder="1" applyAlignment="1">
      <alignment horizontal="right" vertical="center"/>
    </xf>
    <xf numFmtId="184" fontId="12" fillId="0" borderId="34" xfId="0" applyNumberFormat="1" applyFont="1" applyBorder="1" applyAlignment="1">
      <alignment horizontal="right" vertical="center"/>
    </xf>
    <xf numFmtId="176" fontId="12" fillId="0" borderId="34" xfId="0" applyNumberFormat="1" applyFont="1" applyBorder="1" applyAlignment="1">
      <alignment horizontal="right" vertical="center"/>
    </xf>
    <xf numFmtId="184" fontId="12" fillId="0" borderId="27" xfId="0" applyNumberFormat="1" applyFont="1" applyBorder="1" applyAlignment="1">
      <alignment horizontal="right" vertical="center"/>
    </xf>
    <xf numFmtId="184" fontId="12" fillId="0" borderId="33" xfId="0" applyNumberFormat="1" applyFont="1" applyBorder="1">
      <alignment vertical="center"/>
    </xf>
    <xf numFmtId="184" fontId="12" fillId="0" borderId="34" xfId="0" applyNumberFormat="1" applyFont="1" applyBorder="1">
      <alignment vertical="center"/>
    </xf>
    <xf numFmtId="0" fontId="14" fillId="0" borderId="0" xfId="0" applyFont="1" applyAlignment="1">
      <alignment horizontal="right" vertical="center"/>
    </xf>
    <xf numFmtId="0" fontId="41" fillId="0" borderId="0" xfId="0" applyFont="1" applyAlignment="1">
      <alignment horizontal="right" vertical="center"/>
    </xf>
    <xf numFmtId="0" fontId="35" fillId="0" borderId="29" xfId="0" applyFont="1" applyBorder="1" applyAlignment="1">
      <alignment horizontal="center" vertical="center"/>
    </xf>
    <xf numFmtId="0" fontId="36" fillId="0" borderId="0" xfId="0" applyFont="1" applyAlignment="1">
      <alignment horizontal="right" vertical="center"/>
    </xf>
    <xf numFmtId="0" fontId="45" fillId="0" borderId="0" xfId="0" applyFont="1" applyAlignment="1">
      <alignment horizontal="left" vertical="center"/>
    </xf>
    <xf numFmtId="0" fontId="33" fillId="0" borderId="0" xfId="0" applyFont="1" applyAlignment="1">
      <alignment horizontal="right"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110" xfId="0" applyFont="1" applyBorder="1" applyAlignment="1">
      <alignment horizontal="center" vertical="center" shrinkToFit="1"/>
    </xf>
    <xf numFmtId="0" fontId="14" fillId="0" borderId="97" xfId="0" applyFont="1" applyBorder="1" applyAlignment="1">
      <alignment horizontal="center" vertical="center" shrinkToFit="1"/>
    </xf>
    <xf numFmtId="0" fontId="14" fillId="0" borderId="98" xfId="0" applyFont="1" applyBorder="1" applyAlignment="1">
      <alignment horizontal="center" vertical="center" shrinkToFit="1"/>
    </xf>
    <xf numFmtId="0" fontId="14" fillId="0" borderId="0" xfId="0" applyFont="1" applyAlignment="1">
      <alignment horizontal="center" vertical="center"/>
    </xf>
    <xf numFmtId="0" fontId="10" fillId="0" borderId="15" xfId="0" applyFont="1" applyBorder="1" applyAlignment="1">
      <alignment horizontal="right" vertical="top"/>
    </xf>
    <xf numFmtId="184" fontId="12" fillId="0" borderId="54" xfId="0" applyNumberFormat="1" applyFont="1" applyBorder="1">
      <alignment vertical="center"/>
    </xf>
    <xf numFmtId="184" fontId="12" fillId="0" borderId="27" xfId="0" applyNumberFormat="1" applyFont="1" applyBorder="1">
      <alignment vertical="center"/>
    </xf>
    <xf numFmtId="184" fontId="12" fillId="0" borderId="26" xfId="0" applyNumberFormat="1" applyFont="1" applyBorder="1" applyAlignment="1">
      <alignment horizontal="right" vertical="center"/>
    </xf>
    <xf numFmtId="184" fontId="12" fillId="0" borderId="26" xfId="0" applyNumberFormat="1" applyFont="1" applyBorder="1">
      <alignment vertical="center"/>
    </xf>
    <xf numFmtId="184" fontId="12" fillId="0" borderId="0" xfId="0" applyNumberFormat="1" applyFont="1">
      <alignment vertical="center"/>
    </xf>
    <xf numFmtId="0" fontId="35" fillId="0" borderId="1" xfId="0" applyFont="1" applyBorder="1">
      <alignment vertical="center"/>
    </xf>
    <xf numFmtId="0" fontId="44" fillId="0" borderId="1" xfId="0" applyFont="1" applyBorder="1">
      <alignment vertical="center"/>
    </xf>
    <xf numFmtId="0" fontId="35" fillId="0" borderId="17" xfId="0" applyFont="1" applyBorder="1" applyAlignment="1">
      <alignment horizontal="center" vertical="center"/>
    </xf>
    <xf numFmtId="0" fontId="6" fillId="0" borderId="2" xfId="0" applyFont="1" applyBorder="1" applyAlignment="1">
      <alignment horizontal="right" vertical="center"/>
    </xf>
    <xf numFmtId="0" fontId="34" fillId="0" borderId="0" xfId="0" applyFont="1" applyAlignment="1">
      <alignment horizontal="left" vertical="center"/>
    </xf>
    <xf numFmtId="0" fontId="21" fillId="0" borderId="0" xfId="0" applyFont="1" applyAlignment="1">
      <alignment horizontal="left" vertical="center"/>
    </xf>
    <xf numFmtId="0" fontId="43" fillId="0" borderId="0" xfId="0" applyFont="1">
      <alignment vertical="center"/>
    </xf>
    <xf numFmtId="188" fontId="4" fillId="0" borderId="0" xfId="0" applyNumberFormat="1" applyFont="1">
      <alignment vertical="center"/>
    </xf>
    <xf numFmtId="188" fontId="43" fillId="0" borderId="0" xfId="0" applyNumberFormat="1" applyFont="1">
      <alignment vertical="center"/>
    </xf>
    <xf numFmtId="188" fontId="43" fillId="0" borderId="0" xfId="0" applyNumberFormat="1" applyFont="1" applyAlignment="1">
      <alignment horizontal="right" vertical="center"/>
    </xf>
    <xf numFmtId="188" fontId="6" fillId="0" borderId="0" xfId="0" applyNumberFormat="1" applyFont="1" applyAlignment="1">
      <alignment horizontal="right" vertical="center"/>
    </xf>
    <xf numFmtId="188" fontId="4" fillId="0" borderId="37" xfId="0" applyNumberFormat="1" applyFont="1" applyBorder="1" applyAlignment="1">
      <alignment horizontal="center" vertical="center" wrapText="1"/>
    </xf>
    <xf numFmtId="188" fontId="4" fillId="0" borderId="38" xfId="0" applyNumberFormat="1" applyFont="1" applyBorder="1" applyAlignment="1">
      <alignment horizontal="center" vertical="center" wrapText="1"/>
    </xf>
    <xf numFmtId="188" fontId="4" fillId="0" borderId="50" xfId="0" applyNumberFormat="1" applyFont="1" applyBorder="1" applyAlignment="1">
      <alignment horizontal="center" vertical="center"/>
    </xf>
    <xf numFmtId="188" fontId="4" fillId="0" borderId="50" xfId="0" applyNumberFormat="1" applyFont="1" applyBorder="1" applyAlignment="1">
      <alignment horizontal="center" vertical="center" wrapText="1"/>
    </xf>
    <xf numFmtId="188" fontId="4" fillId="0" borderId="50" xfId="0" applyNumberFormat="1" applyFont="1" applyBorder="1" applyAlignment="1">
      <alignment horizontal="center" vertical="center" shrinkToFit="1"/>
    </xf>
    <xf numFmtId="188" fontId="4" fillId="0" borderId="51" xfId="0" applyNumberFormat="1" applyFont="1" applyBorder="1" applyAlignment="1">
      <alignment horizontal="center" vertical="center" shrinkToFit="1"/>
    </xf>
    <xf numFmtId="188" fontId="4" fillId="0" borderId="76" xfId="0" applyNumberFormat="1" applyFont="1" applyBorder="1" applyAlignment="1">
      <alignment horizontal="center" vertical="center" wrapText="1"/>
    </xf>
    <xf numFmtId="188" fontId="4" fillId="0" borderId="68" xfId="0" applyNumberFormat="1" applyFont="1" applyBorder="1" applyAlignment="1">
      <alignment horizontal="center" vertical="center" wrapText="1"/>
    </xf>
    <xf numFmtId="188" fontId="4" fillId="0" borderId="41" xfId="0" applyNumberFormat="1" applyFont="1" applyBorder="1" applyAlignment="1">
      <alignment horizontal="center" vertical="center"/>
    </xf>
    <xf numFmtId="188" fontId="4" fillId="0" borderId="41" xfId="0" applyNumberFormat="1" applyFont="1" applyBorder="1" applyAlignment="1">
      <alignment horizontal="center" vertical="center" wrapText="1"/>
    </xf>
    <xf numFmtId="188" fontId="4" fillId="0" borderId="43" xfId="0" applyNumberFormat="1" applyFont="1" applyBorder="1" applyAlignment="1">
      <alignment horizontal="center" vertical="center" wrapText="1"/>
    </xf>
    <xf numFmtId="188" fontId="10" fillId="0" borderId="65" xfId="0" applyNumberFormat="1" applyFont="1" applyBorder="1" applyAlignment="1">
      <alignment horizontal="right" vertical="top"/>
    </xf>
    <xf numFmtId="188" fontId="10" fillId="0" borderId="15" xfId="0" applyNumberFormat="1" applyFont="1" applyBorder="1" applyAlignment="1">
      <alignment horizontal="right" vertical="top"/>
    </xf>
    <xf numFmtId="188" fontId="10" fillId="0" borderId="24" xfId="0" applyNumberFormat="1" applyFont="1" applyBorder="1" applyAlignment="1">
      <alignment horizontal="right" vertical="top"/>
    </xf>
    <xf numFmtId="188" fontId="10" fillId="0" borderId="14" xfId="0" applyNumberFormat="1" applyFont="1" applyBorder="1" applyAlignment="1">
      <alignment horizontal="right" vertical="top"/>
    </xf>
    <xf numFmtId="188" fontId="10" fillId="0" borderId="16" xfId="0" applyNumberFormat="1" applyFont="1" applyBorder="1" applyAlignment="1">
      <alignment horizontal="right" vertical="top"/>
    </xf>
    <xf numFmtId="0" fontId="12" fillId="0" borderId="52" xfId="0" applyFont="1" applyBorder="1" applyAlignment="1">
      <alignment horizontal="distributed" vertical="center"/>
    </xf>
    <xf numFmtId="188" fontId="12" fillId="0" borderId="31" xfId="0" applyNumberFormat="1" applyFont="1" applyBorder="1">
      <alignment vertical="center"/>
    </xf>
    <xf numFmtId="188" fontId="12" fillId="0" borderId="30" xfId="0" applyNumberFormat="1" applyFont="1" applyBorder="1">
      <alignment vertical="center"/>
    </xf>
    <xf numFmtId="188" fontId="12" fillId="0" borderId="54" xfId="0" applyNumberFormat="1" applyFont="1" applyBorder="1" applyAlignment="1">
      <alignment vertical="center" shrinkToFit="1"/>
    </xf>
    <xf numFmtId="188" fontId="12" fillId="0" borderId="30" xfId="0" applyNumberFormat="1" applyFont="1" applyBorder="1" applyAlignment="1">
      <alignment vertical="center" shrinkToFit="1"/>
    </xf>
    <xf numFmtId="188" fontId="12" fillId="0" borderId="30" xfId="0" applyNumberFormat="1" applyFont="1" applyBorder="1" applyAlignment="1">
      <alignment horizontal="right" vertical="center" shrinkToFit="1"/>
    </xf>
    <xf numFmtId="188" fontId="12" fillId="0" borderId="53" xfId="0" applyNumberFormat="1" applyFont="1" applyBorder="1" applyAlignment="1">
      <alignment vertical="center" shrinkToFit="1"/>
    </xf>
    <xf numFmtId="0" fontId="33" fillId="0" borderId="0" xfId="0" applyFont="1" applyAlignment="1">
      <alignment horizontal="distributed" vertical="center"/>
    </xf>
    <xf numFmtId="188" fontId="12" fillId="0" borderId="27" xfId="0" applyNumberFormat="1" applyFont="1" applyBorder="1" applyAlignment="1">
      <alignment vertical="center" shrinkToFit="1"/>
    </xf>
    <xf numFmtId="188" fontId="12" fillId="0" borderId="0" xfId="0" applyNumberFormat="1" applyFont="1" applyAlignment="1">
      <alignment vertical="center" shrinkToFit="1"/>
    </xf>
    <xf numFmtId="188" fontId="12" fillId="0" borderId="0" xfId="0" applyNumberFormat="1" applyFont="1" applyAlignment="1">
      <alignment horizontal="right" vertical="center" shrinkToFit="1"/>
    </xf>
    <xf numFmtId="188" fontId="12" fillId="0" borderId="26" xfId="0" applyNumberFormat="1" applyFont="1" applyBorder="1" applyAlignment="1">
      <alignment vertical="center" shrinkToFit="1"/>
    </xf>
    <xf numFmtId="188" fontId="12" fillId="0" borderId="17" xfId="0" applyNumberFormat="1" applyFont="1" applyBorder="1" applyAlignment="1">
      <alignment vertical="center" shrinkToFit="1"/>
    </xf>
    <xf numFmtId="188" fontId="12" fillId="0" borderId="1" xfId="0" applyNumberFormat="1" applyFont="1" applyBorder="1" applyAlignment="1">
      <alignment vertical="center" shrinkToFit="1"/>
    </xf>
    <xf numFmtId="188" fontId="12" fillId="0" borderId="1" xfId="0" applyNumberFormat="1" applyFont="1" applyBorder="1" applyAlignment="1">
      <alignment horizontal="right" vertical="center" shrinkToFit="1"/>
    </xf>
    <xf numFmtId="188" fontId="12" fillId="0" borderId="18" xfId="0" applyNumberFormat="1" applyFont="1" applyBorder="1" applyAlignment="1">
      <alignment vertical="center" shrinkToFit="1"/>
    </xf>
    <xf numFmtId="188" fontId="43" fillId="0" borderId="0" xfId="0" applyNumberFormat="1" applyFont="1" applyAlignment="1">
      <alignment horizontal="right" vertical="center"/>
    </xf>
    <xf numFmtId="0" fontId="4" fillId="0" borderId="106" xfId="0" applyFont="1" applyBorder="1" applyAlignment="1">
      <alignment horizontal="center" vertical="center"/>
    </xf>
    <xf numFmtId="0" fontId="4" fillId="0" borderId="132" xfId="0" applyFont="1" applyBorder="1" applyAlignment="1">
      <alignment horizontal="center" vertical="center"/>
    </xf>
    <xf numFmtId="188" fontId="4" fillId="0" borderId="132" xfId="0" applyNumberFormat="1" applyFont="1" applyBorder="1" applyAlignment="1">
      <alignment horizontal="center" vertical="center" wrapText="1"/>
    </xf>
    <xf numFmtId="188" fontId="4" fillId="0" borderId="121" xfId="0" applyNumberFormat="1" applyFont="1" applyBorder="1" applyAlignment="1">
      <alignment horizontal="center" vertical="center"/>
    </xf>
    <xf numFmtId="188" fontId="4" fillId="0" borderId="37" xfId="0" applyNumberFormat="1" applyFont="1" applyBorder="1" applyAlignment="1">
      <alignment horizontal="center" vertical="center"/>
    </xf>
    <xf numFmtId="0" fontId="4" fillId="0" borderId="77" xfId="0" applyFont="1" applyBorder="1" applyAlignment="1">
      <alignment horizontal="center" vertical="center"/>
    </xf>
    <xf numFmtId="0" fontId="4" fillId="0" borderId="133" xfId="0" applyFont="1" applyBorder="1" applyAlignment="1">
      <alignment horizontal="center" vertical="center"/>
    </xf>
    <xf numFmtId="188" fontId="4" fillId="0" borderId="133" xfId="0" applyNumberFormat="1" applyFont="1" applyBorder="1" applyAlignment="1">
      <alignment horizontal="center" vertical="center" wrapText="1"/>
    </xf>
    <xf numFmtId="188" fontId="4" fillId="0" borderId="42" xfId="0" applyNumberFormat="1" applyFont="1" applyBorder="1" applyAlignment="1">
      <alignment horizontal="center" vertical="center"/>
    </xf>
    <xf numFmtId="188" fontId="4" fillId="0" borderId="76" xfId="0" applyNumberFormat="1" applyFont="1" applyBorder="1" applyAlignment="1">
      <alignment horizontal="center" vertical="center"/>
    </xf>
    <xf numFmtId="0" fontId="10" fillId="0" borderId="15" xfId="0" applyFont="1" applyBorder="1" applyAlignment="1">
      <alignment horizontal="distributed" vertical="top"/>
    </xf>
    <xf numFmtId="0" fontId="10" fillId="0" borderId="44" xfId="0" applyFont="1" applyBorder="1" applyAlignment="1">
      <alignment horizontal="distributed" vertical="top"/>
    </xf>
    <xf numFmtId="188" fontId="10" fillId="0" borderId="134" xfId="0" applyNumberFormat="1" applyFont="1" applyBorder="1" applyAlignment="1">
      <alignment horizontal="right" vertical="top"/>
    </xf>
    <xf numFmtId="188" fontId="10" fillId="0" borderId="45" xfId="0" applyNumberFormat="1" applyFont="1" applyBorder="1" applyAlignment="1">
      <alignment horizontal="right" vertical="top"/>
    </xf>
    <xf numFmtId="0" fontId="10" fillId="0" borderId="0" xfId="0" applyFont="1" applyAlignment="1">
      <alignment horizontal="distributed" vertical="top"/>
    </xf>
    <xf numFmtId="188" fontId="10" fillId="0" borderId="25" xfId="0" applyNumberFormat="1" applyFont="1" applyBorder="1" applyAlignment="1">
      <alignment horizontal="right" vertical="top"/>
    </xf>
    <xf numFmtId="188" fontId="10" fillId="0" borderId="0" xfId="0" applyNumberFormat="1" applyFont="1" applyAlignment="1">
      <alignment horizontal="right" vertical="top"/>
    </xf>
    <xf numFmtId="188" fontId="10" fillId="0" borderId="27" xfId="0" applyNumberFormat="1" applyFont="1" applyBorder="1" applyAlignment="1">
      <alignment horizontal="center" vertical="top"/>
    </xf>
    <xf numFmtId="188" fontId="10" fillId="0" borderId="0" xfId="0" applyNumberFormat="1" applyFont="1" applyAlignment="1">
      <alignment horizontal="center" vertical="top"/>
    </xf>
    <xf numFmtId="188" fontId="10" fillId="0" borderId="27" xfId="0" applyNumberFormat="1" applyFont="1" applyBorder="1" applyAlignment="1">
      <alignment horizontal="right" vertical="top"/>
    </xf>
    <xf numFmtId="188" fontId="12" fillId="0" borderId="113" xfId="0" applyNumberFormat="1" applyFont="1" applyBorder="1">
      <alignment vertical="center"/>
    </xf>
    <xf numFmtId="188" fontId="12" fillId="0" borderId="46" xfId="0" applyNumberFormat="1" applyFont="1" applyBorder="1">
      <alignment vertical="center"/>
    </xf>
    <xf numFmtId="0" fontId="6" fillId="0" borderId="0" xfId="0" applyFont="1" applyAlignment="1">
      <alignment vertical="center" shrinkToFit="1"/>
    </xf>
    <xf numFmtId="0" fontId="43" fillId="0" borderId="0" xfId="0" applyFont="1" applyAlignment="1">
      <alignment horizontal="center" vertical="center"/>
    </xf>
    <xf numFmtId="188" fontId="4" fillId="0" borderId="51" xfId="0" applyNumberFormat="1" applyFont="1" applyBorder="1" applyAlignment="1">
      <alignment horizontal="center" vertical="center"/>
    </xf>
    <xf numFmtId="188" fontId="4" fillId="0" borderId="38" xfId="0" applyNumberFormat="1" applyFont="1" applyBorder="1" applyAlignment="1">
      <alignment horizontal="center" vertical="center"/>
    </xf>
    <xf numFmtId="188" fontId="4" fillId="0" borderId="43" xfId="0" applyNumberFormat="1" applyFont="1" applyBorder="1" applyAlignment="1">
      <alignment horizontal="center" vertical="center"/>
    </xf>
    <xf numFmtId="188" fontId="4" fillId="0" borderId="68" xfId="0" applyNumberFormat="1" applyFont="1" applyBorder="1" applyAlignment="1">
      <alignment horizontal="center" vertical="center"/>
    </xf>
    <xf numFmtId="188" fontId="12" fillId="0" borderId="0" xfId="0" applyNumberFormat="1" applyFont="1" applyAlignment="1">
      <alignment vertical="center" shrinkToFit="1"/>
    </xf>
    <xf numFmtId="188" fontId="12" fillId="0" borderId="0" xfId="0" applyNumberFormat="1" applyFont="1" applyAlignment="1">
      <alignment horizontal="right" vertical="center" shrinkToFit="1"/>
    </xf>
    <xf numFmtId="0" fontId="43" fillId="0" borderId="0" xfId="0" applyFont="1" applyAlignment="1">
      <alignment vertical="center" shrinkToFit="1"/>
    </xf>
    <xf numFmtId="188" fontId="6" fillId="0" borderId="0" xfId="0" applyNumberFormat="1" applyFont="1" applyAlignment="1">
      <alignment horizontal="right" vertical="center"/>
    </xf>
    <xf numFmtId="188" fontId="43" fillId="0" borderId="0" xfId="0" applyNumberFormat="1" applyFont="1" applyAlignment="1">
      <alignment vertical="center" shrinkToFit="1"/>
    </xf>
    <xf numFmtId="0" fontId="4" fillId="0" borderId="1" xfId="0" applyFont="1" applyBorder="1" applyAlignment="1">
      <alignment horizontal="left" vertical="center"/>
    </xf>
    <xf numFmtId="188" fontId="6" fillId="0" borderId="0" xfId="0" applyNumberFormat="1" applyFont="1" applyAlignment="1">
      <alignment horizontal="right" vertical="center" shrinkToFit="1"/>
    </xf>
    <xf numFmtId="188" fontId="11" fillId="0" borderId="1" xfId="0" applyNumberFormat="1" applyFont="1" applyBorder="1" applyAlignment="1">
      <alignment horizontal="center" vertical="center" shrinkToFit="1"/>
    </xf>
    <xf numFmtId="188" fontId="4" fillId="0" borderId="49" xfId="0" applyNumberFormat="1" applyFont="1" applyBorder="1" applyAlignment="1">
      <alignment horizontal="center" vertical="center"/>
    </xf>
    <xf numFmtId="188" fontId="4" fillId="0" borderId="66" xfId="0" applyNumberFormat="1" applyFont="1" applyBorder="1" applyAlignment="1">
      <alignment horizontal="center" vertical="center"/>
    </xf>
    <xf numFmtId="188" fontId="4" fillId="0" borderId="38" xfId="0" applyNumberFormat="1" applyFont="1" applyBorder="1" applyAlignment="1">
      <alignment horizontal="center" vertical="center" shrinkToFit="1"/>
    </xf>
    <xf numFmtId="188" fontId="4" fillId="0" borderId="40" xfId="0" applyNumberFormat="1" applyFont="1" applyBorder="1" applyAlignment="1">
      <alignment horizontal="center" vertical="center"/>
    </xf>
    <xf numFmtId="188" fontId="4" fillId="0" borderId="41" xfId="0" applyNumberFormat="1" applyFont="1" applyBorder="1" applyAlignment="1">
      <alignment horizontal="center" vertical="center"/>
    </xf>
    <xf numFmtId="188" fontId="4" fillId="0" borderId="43" xfId="0" applyNumberFormat="1" applyFont="1" applyBorder="1" applyAlignment="1">
      <alignment horizontal="center" vertical="center"/>
    </xf>
    <xf numFmtId="188" fontId="4" fillId="0" borderId="43" xfId="0" applyNumberFormat="1" applyFont="1" applyBorder="1" applyAlignment="1">
      <alignment horizontal="center" vertical="center" shrinkToFit="1"/>
    </xf>
    <xf numFmtId="188" fontId="4" fillId="0" borderId="41" xfId="0" applyNumberFormat="1" applyFont="1" applyBorder="1" applyAlignment="1">
      <alignment horizontal="center" vertical="center" shrinkToFit="1"/>
    </xf>
    <xf numFmtId="188" fontId="4" fillId="0" borderId="68" xfId="0" applyNumberFormat="1" applyFont="1" applyBorder="1" applyAlignment="1">
      <alignment horizontal="center" vertical="center" shrinkToFit="1"/>
    </xf>
    <xf numFmtId="188" fontId="10" fillId="0" borderId="65" xfId="0" applyNumberFormat="1" applyFont="1" applyBorder="1" applyAlignment="1">
      <alignment horizontal="right" vertical="top"/>
    </xf>
    <xf numFmtId="188" fontId="10" fillId="0" borderId="15" xfId="0" applyNumberFormat="1" applyFont="1" applyBorder="1" applyAlignment="1">
      <alignment horizontal="right" vertical="top"/>
    </xf>
    <xf numFmtId="188" fontId="10" fillId="0" borderId="14" xfId="0" applyNumberFormat="1" applyFont="1" applyBorder="1" applyAlignment="1">
      <alignment horizontal="right" vertical="top"/>
    </xf>
    <xf numFmtId="188" fontId="10" fillId="0" borderId="16" xfId="0" applyNumberFormat="1" applyFont="1" applyBorder="1" applyAlignment="1">
      <alignment horizontal="right" vertical="top"/>
    </xf>
    <xf numFmtId="0" fontId="12" fillId="0" borderId="30" xfId="0" applyFont="1" applyBorder="1" applyAlignment="1">
      <alignment horizontal="distributed" vertical="center"/>
    </xf>
    <xf numFmtId="188" fontId="12" fillId="0" borderId="31" xfId="0" applyNumberFormat="1" applyFont="1" applyBorder="1">
      <alignment vertical="center"/>
    </xf>
    <xf numFmtId="188" fontId="12" fillId="0" borderId="30" xfId="0" applyNumberFormat="1" applyFont="1" applyBorder="1">
      <alignment vertical="center"/>
    </xf>
    <xf numFmtId="188" fontId="12" fillId="0" borderId="54" xfId="0" applyNumberFormat="1" applyFont="1" applyBorder="1" applyAlignment="1">
      <alignment vertical="center" shrinkToFit="1"/>
    </xf>
    <xf numFmtId="188" fontId="12" fillId="0" borderId="30" xfId="0" applyNumberFormat="1" applyFont="1" applyBorder="1" applyAlignment="1">
      <alignment vertical="center" shrinkToFit="1"/>
    </xf>
    <xf numFmtId="188" fontId="12" fillId="0" borderId="53" xfId="0" applyNumberFormat="1" applyFont="1" applyBorder="1" applyAlignment="1">
      <alignment vertical="center" shrinkToFit="1"/>
    </xf>
    <xf numFmtId="188" fontId="12" fillId="0" borderId="27" xfId="0" applyNumberFormat="1" applyFont="1" applyBorder="1" applyAlignment="1">
      <alignment vertical="center" shrinkToFit="1"/>
    </xf>
    <xf numFmtId="188" fontId="12" fillId="0" borderId="26" xfId="0" applyNumberFormat="1" applyFont="1" applyBorder="1" applyAlignment="1">
      <alignment vertical="center" shrinkToFit="1"/>
    </xf>
    <xf numFmtId="188" fontId="12" fillId="0" borderId="27" xfId="0" applyNumberFormat="1" applyFont="1" applyBorder="1" applyAlignment="1">
      <alignment horizontal="right" vertical="center" shrinkToFit="1"/>
    </xf>
    <xf numFmtId="0" fontId="12" fillId="0" borderId="1" xfId="0" applyFont="1" applyBorder="1" applyAlignment="1">
      <alignment horizontal="distributed" vertical="center"/>
    </xf>
    <xf numFmtId="188" fontId="12" fillId="0" borderId="56" xfId="0" applyNumberFormat="1" applyFont="1" applyBorder="1">
      <alignment vertical="center"/>
    </xf>
    <xf numFmtId="188" fontId="12" fillId="0" borderId="1" xfId="0" applyNumberFormat="1" applyFont="1" applyBorder="1">
      <alignment vertical="center"/>
    </xf>
    <xf numFmtId="188" fontId="12" fillId="0" borderId="17" xfId="0" applyNumberFormat="1" applyFont="1" applyBorder="1" applyAlignment="1">
      <alignment vertical="center" shrinkToFit="1"/>
    </xf>
    <xf numFmtId="188" fontId="12" fillId="0" borderId="1" xfId="0" applyNumberFormat="1" applyFont="1" applyBorder="1" applyAlignment="1">
      <alignment vertical="center" shrinkToFit="1"/>
    </xf>
    <xf numFmtId="188" fontId="12" fillId="0" borderId="18" xfId="0" applyNumberFormat="1" applyFont="1" applyBorder="1" applyAlignment="1">
      <alignment vertical="center" shrinkToFit="1"/>
    </xf>
    <xf numFmtId="0" fontId="6" fillId="0" borderId="2" xfId="0" applyFont="1" applyBorder="1" applyAlignment="1">
      <alignment horizontal="left" vertical="center"/>
    </xf>
    <xf numFmtId="188" fontId="43" fillId="0" borderId="0" xfId="0" applyNumberFormat="1" applyFont="1" applyAlignment="1">
      <alignment horizontal="center" vertical="center"/>
    </xf>
    <xf numFmtId="188" fontId="4" fillId="0" borderId="132" xfId="0" applyNumberFormat="1" applyFont="1" applyBorder="1" applyAlignment="1">
      <alignment horizontal="center" vertical="center"/>
    </xf>
    <xf numFmtId="188" fontId="4" fillId="0" borderId="121" xfId="0" applyNumberFormat="1" applyFont="1" applyBorder="1" applyAlignment="1">
      <alignment horizontal="center" vertical="center" shrinkToFit="1"/>
    </xf>
    <xf numFmtId="188" fontId="4" fillId="0" borderId="132" xfId="0" applyNumberFormat="1" applyFont="1" applyBorder="1" applyAlignment="1">
      <alignment horizontal="center" vertical="center" shrinkToFit="1"/>
    </xf>
    <xf numFmtId="188" fontId="4" fillId="0" borderId="49" xfId="0" applyNumberFormat="1" applyFont="1" applyBorder="1" applyAlignment="1">
      <alignment horizontal="center" vertical="center" shrinkToFit="1"/>
    </xf>
    <xf numFmtId="188" fontId="4" fillId="0" borderId="106" xfId="0" applyNumberFormat="1" applyFont="1" applyBorder="1" applyAlignment="1">
      <alignment horizontal="center" vertical="center" shrinkToFit="1"/>
    </xf>
    <xf numFmtId="188" fontId="4" fillId="0" borderId="37" xfId="0" applyNumberFormat="1" applyFont="1" applyBorder="1" applyAlignment="1">
      <alignment horizontal="center" vertical="center" shrinkToFit="1"/>
    </xf>
    <xf numFmtId="188" fontId="4" fillId="0" borderId="67" xfId="0" applyNumberFormat="1" applyFont="1" applyBorder="1" applyAlignment="1">
      <alignment horizontal="center" vertical="center" shrinkToFit="1"/>
    </xf>
    <xf numFmtId="188" fontId="10" fillId="0" borderId="65" xfId="0" applyNumberFormat="1" applyFont="1" applyBorder="1" applyAlignment="1">
      <alignment horizontal="right" vertical="top" shrinkToFit="1"/>
    </xf>
    <xf numFmtId="188" fontId="10" fillId="0" borderId="15" xfId="0" applyNumberFormat="1" applyFont="1" applyBorder="1" applyAlignment="1">
      <alignment horizontal="right" vertical="top" shrinkToFit="1"/>
    </xf>
    <xf numFmtId="188" fontId="10" fillId="0" borderId="14" xfId="0" applyNumberFormat="1" applyFont="1" applyBorder="1" applyAlignment="1">
      <alignment horizontal="right" vertical="top" shrinkToFit="1"/>
    </xf>
    <xf numFmtId="188" fontId="10" fillId="0" borderId="16" xfId="0" applyNumberFormat="1" applyFont="1" applyBorder="1" applyAlignment="1">
      <alignment horizontal="right" vertical="top" shrinkToFit="1"/>
    </xf>
    <xf numFmtId="188" fontId="12" fillId="0" borderId="31" xfId="0" applyNumberFormat="1" applyFont="1" applyBorder="1" applyAlignment="1">
      <alignment horizontal="right" vertical="center"/>
    </xf>
    <xf numFmtId="188" fontId="12" fillId="0" borderId="30" xfId="0" applyNumberFormat="1" applyFont="1" applyBorder="1" applyAlignment="1">
      <alignment horizontal="right" vertical="center"/>
    </xf>
    <xf numFmtId="188" fontId="12" fillId="0" borderId="54" xfId="0" applyNumberFormat="1" applyFont="1" applyBorder="1" applyAlignment="1">
      <alignment horizontal="right" vertical="center" shrinkToFit="1"/>
    </xf>
    <xf numFmtId="188" fontId="12" fillId="0" borderId="30" xfId="0" applyNumberFormat="1" applyFont="1" applyBorder="1" applyAlignment="1">
      <alignment horizontal="right" vertical="center" shrinkToFit="1"/>
    </xf>
    <xf numFmtId="188" fontId="12" fillId="0" borderId="53" xfId="0" applyNumberFormat="1" applyFont="1" applyBorder="1" applyAlignment="1">
      <alignment horizontal="right" vertical="center" shrinkToFit="1"/>
    </xf>
    <xf numFmtId="188" fontId="10" fillId="0" borderId="25" xfId="0" applyNumberFormat="1" applyFont="1" applyBorder="1" applyAlignment="1">
      <alignment horizontal="right" vertical="top" shrinkToFit="1"/>
    </xf>
    <xf numFmtId="188" fontId="10" fillId="0" borderId="0" xfId="0" applyNumberFormat="1" applyFont="1" applyAlignment="1">
      <alignment horizontal="right" vertical="top" shrinkToFit="1"/>
    </xf>
    <xf numFmtId="188" fontId="10" fillId="0" borderId="27" xfId="0" applyNumberFormat="1" applyFont="1" applyBorder="1" applyAlignment="1">
      <alignment horizontal="right" vertical="top" shrinkToFit="1"/>
    </xf>
    <xf numFmtId="188" fontId="10" fillId="0" borderId="26" xfId="0" applyNumberFormat="1" applyFont="1" applyBorder="1" applyAlignment="1">
      <alignment horizontal="right" vertical="top" shrinkToFit="1"/>
    </xf>
    <xf numFmtId="188" fontId="12" fillId="0" borderId="25" xfId="0" applyNumberFormat="1" applyFont="1" applyBorder="1" applyAlignment="1">
      <alignment horizontal="right" vertical="center"/>
    </xf>
    <xf numFmtId="188" fontId="12" fillId="0" borderId="26" xfId="0" applyNumberFormat="1" applyFont="1" applyBorder="1" applyAlignment="1">
      <alignment horizontal="right" vertical="center" shrinkToFit="1"/>
    </xf>
    <xf numFmtId="188" fontId="12" fillId="0" borderId="17" xfId="0" applyNumberFormat="1" applyFont="1" applyBorder="1" applyAlignment="1">
      <alignment horizontal="right" vertical="center" shrinkToFit="1"/>
    </xf>
    <xf numFmtId="188" fontId="12" fillId="0" borderId="1" xfId="0" applyNumberFormat="1" applyFont="1" applyBorder="1" applyAlignment="1">
      <alignment horizontal="right" vertical="center" shrinkToFit="1"/>
    </xf>
    <xf numFmtId="188" fontId="12" fillId="0" borderId="18" xfId="0" applyNumberFormat="1" applyFont="1" applyBorder="1" applyAlignment="1">
      <alignment horizontal="right" vertical="center" shrinkToFit="1"/>
    </xf>
    <xf numFmtId="0" fontId="43" fillId="0" borderId="2" xfId="0" applyFont="1" applyBorder="1" applyAlignment="1">
      <alignment horizontal="center" vertical="center"/>
    </xf>
    <xf numFmtId="188" fontId="4" fillId="0" borderId="66" xfId="0" applyNumberFormat="1" applyFont="1" applyBorder="1" applyAlignment="1">
      <alignment horizontal="center" vertical="center" shrinkToFit="1"/>
    </xf>
    <xf numFmtId="0" fontId="43" fillId="0" borderId="11" xfId="0" applyFont="1" applyBorder="1" applyAlignment="1">
      <alignment horizontal="center" vertical="center"/>
    </xf>
    <xf numFmtId="188" fontId="4" fillId="0" borderId="40" xfId="0" applyNumberFormat="1" applyFont="1" applyBorder="1" applyAlignment="1">
      <alignment horizontal="center" vertical="center" shrinkToFit="1"/>
    </xf>
    <xf numFmtId="188" fontId="12" fillId="0" borderId="31" xfId="0" applyNumberFormat="1" applyFont="1" applyBorder="1" applyAlignment="1">
      <alignment horizontal="right" vertical="center" shrinkToFit="1"/>
    </xf>
    <xf numFmtId="188" fontId="12" fillId="0" borderId="25" xfId="0" applyNumberFormat="1" applyFont="1" applyBorder="1" applyAlignment="1">
      <alignment horizontal="right" vertical="center" shrinkToFit="1"/>
    </xf>
    <xf numFmtId="188" fontId="12" fillId="0" borderId="56" xfId="0" applyNumberFormat="1" applyFont="1" applyBorder="1" applyAlignment="1">
      <alignment horizontal="right" vertical="center" shrinkToFit="1"/>
    </xf>
    <xf numFmtId="188" fontId="4" fillId="0" borderId="37" xfId="0" applyNumberFormat="1" applyFont="1" applyBorder="1" applyAlignment="1">
      <alignment horizontal="right" vertical="center" shrinkToFit="1"/>
    </xf>
    <xf numFmtId="188" fontId="43" fillId="0" borderId="0" xfId="0" applyNumberFormat="1" applyFont="1" applyAlignment="1">
      <alignment horizontal="right" vertical="center" shrinkToFit="1"/>
    </xf>
    <xf numFmtId="188" fontId="4" fillId="0" borderId="43" xfId="0" applyNumberFormat="1" applyFont="1" applyBorder="1" applyAlignment="1">
      <alignment horizontal="right" vertical="center" shrinkToFit="1"/>
    </xf>
    <xf numFmtId="0" fontId="7" fillId="0" borderId="76" xfId="0" applyFont="1" applyBorder="1" applyAlignment="1">
      <alignment horizontal="center" vertical="center"/>
    </xf>
    <xf numFmtId="0" fontId="7" fillId="0" borderId="68" xfId="0" applyFont="1" applyBorder="1" applyAlignment="1">
      <alignment horizontal="center" vertical="center"/>
    </xf>
    <xf numFmtId="0" fontId="7" fillId="0" borderId="67" xfId="0" applyFont="1" applyBorder="1" applyAlignment="1">
      <alignment horizontal="center" vertical="center"/>
    </xf>
    <xf numFmtId="0" fontId="7" fillId="0" borderId="43"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67" xfId="0" applyFont="1" applyBorder="1" applyAlignment="1">
      <alignment horizontal="center" vertical="center" shrinkToFit="1"/>
    </xf>
    <xf numFmtId="0" fontId="26" fillId="0" borderId="15" xfId="0" applyFont="1" applyBorder="1" applyAlignment="1">
      <alignment horizontal="distributed" vertical="top" indent="1"/>
    </xf>
    <xf numFmtId="0" fontId="26" fillId="0" borderId="44" xfId="0" applyFont="1" applyBorder="1" applyAlignment="1">
      <alignment horizontal="distributed" vertical="top" indent="1"/>
    </xf>
    <xf numFmtId="38" fontId="27" fillId="0" borderId="31" xfId="1" applyFont="1" applyFill="1" applyBorder="1" applyAlignment="1">
      <alignment horizontal="right" vertical="center"/>
    </xf>
    <xf numFmtId="38" fontId="27" fillId="0" borderId="30" xfId="1" applyFont="1" applyFill="1" applyBorder="1" applyAlignment="1">
      <alignment horizontal="right" vertical="center"/>
    </xf>
    <xf numFmtId="38" fontId="27" fillId="0" borderId="53" xfId="1" applyFont="1" applyFill="1" applyBorder="1" applyAlignment="1">
      <alignment horizontal="right" vertical="center"/>
    </xf>
    <xf numFmtId="38" fontId="27" fillId="0" borderId="52" xfId="1" applyFont="1" applyFill="1" applyBorder="1" applyAlignment="1">
      <alignment horizontal="right" vertical="center"/>
    </xf>
    <xf numFmtId="0" fontId="27" fillId="0" borderId="35" xfId="0" applyFont="1" applyBorder="1" applyAlignment="1">
      <alignment horizontal="distributed" vertical="center" indent="1"/>
    </xf>
    <xf numFmtId="38" fontId="27" fillId="0" borderId="0" xfId="1" applyFont="1" applyAlignment="1">
      <alignment horizontal="right" vertical="center"/>
    </xf>
    <xf numFmtId="38" fontId="27" fillId="0" borderId="0" xfId="0" applyNumberFormat="1" applyFont="1" applyAlignment="1">
      <alignment horizontal="right" vertical="center"/>
    </xf>
    <xf numFmtId="38" fontId="27" fillId="0" borderId="26" xfId="0" applyNumberFormat="1" applyFont="1" applyBorder="1" applyAlignment="1">
      <alignment horizontal="right" vertical="center"/>
    </xf>
    <xf numFmtId="38" fontId="27" fillId="0" borderId="35" xfId="1" applyFont="1" applyBorder="1" applyAlignment="1">
      <alignment horizontal="right" vertical="center"/>
    </xf>
    <xf numFmtId="38" fontId="27" fillId="0" borderId="25" xfId="1" applyFont="1" applyFill="1" applyBorder="1" applyAlignment="1">
      <alignment horizontal="right" vertical="center"/>
    </xf>
    <xf numFmtId="38" fontId="27" fillId="0" borderId="0" xfId="1" applyFont="1" applyFill="1" applyBorder="1" applyAlignment="1">
      <alignment horizontal="right" vertical="center"/>
    </xf>
    <xf numFmtId="38" fontId="27" fillId="0" borderId="26" xfId="1" applyFont="1" applyFill="1" applyBorder="1" applyAlignment="1">
      <alignment horizontal="right" vertical="center"/>
    </xf>
    <xf numFmtId="38" fontId="27" fillId="0" borderId="35" xfId="1" applyFont="1" applyFill="1" applyBorder="1" applyAlignment="1">
      <alignment horizontal="right" vertical="center"/>
    </xf>
    <xf numFmtId="38" fontId="27" fillId="0" borderId="56" xfId="1" applyFont="1" applyFill="1" applyBorder="1" applyAlignment="1">
      <alignment horizontal="right" vertical="center"/>
    </xf>
    <xf numFmtId="38" fontId="27" fillId="0" borderId="1" xfId="1" applyFont="1" applyFill="1" applyBorder="1" applyAlignment="1">
      <alignment horizontal="right" vertical="center"/>
    </xf>
    <xf numFmtId="0" fontId="6" fillId="0" borderId="0" xfId="4" applyFont="1" applyAlignment="1">
      <alignment horizontal="right" vertical="center"/>
    </xf>
    <xf numFmtId="38" fontId="21" fillId="0" borderId="0" xfId="1" applyFont="1" applyFill="1" applyAlignment="1">
      <alignment vertical="center"/>
    </xf>
    <xf numFmtId="184" fontId="21" fillId="0" borderId="0" xfId="1" applyNumberFormat="1" applyFont="1" applyFill="1" applyAlignment="1">
      <alignment vertical="center"/>
    </xf>
    <xf numFmtId="184" fontId="21" fillId="0" borderId="0" xfId="1" applyNumberFormat="1" applyFont="1" applyAlignment="1">
      <alignment vertical="center"/>
    </xf>
    <xf numFmtId="184" fontId="23" fillId="0" borderId="1" xfId="1" applyNumberFormat="1" applyFont="1" applyFill="1" applyBorder="1" applyAlignment="1">
      <alignment horizontal="left" vertical="center"/>
    </xf>
    <xf numFmtId="38" fontId="7" fillId="0" borderId="66" xfId="1" applyFont="1" applyBorder="1" applyAlignment="1">
      <alignment horizontal="center" vertical="center"/>
    </xf>
    <xf numFmtId="38" fontId="7" fillId="0" borderId="38" xfId="1" applyFont="1" applyBorder="1" applyAlignment="1">
      <alignment horizontal="center" vertical="center"/>
    </xf>
    <xf numFmtId="38" fontId="7" fillId="0" borderId="41" xfId="1" applyFont="1" applyBorder="1" applyAlignment="1">
      <alignment horizontal="center" vertical="center"/>
    </xf>
    <xf numFmtId="184" fontId="7" fillId="0" borderId="41" xfId="1" applyNumberFormat="1" applyFont="1" applyBorder="1" applyAlignment="1">
      <alignment horizontal="center" vertical="center"/>
    </xf>
    <xf numFmtId="184" fontId="7" fillId="0" borderId="43" xfId="1" applyNumberFormat="1" applyFont="1" applyBorder="1" applyAlignment="1">
      <alignment horizontal="center" vertical="center"/>
    </xf>
    <xf numFmtId="184" fontId="26" fillId="0" borderId="16" xfId="1" applyNumberFormat="1" applyFont="1" applyBorder="1" applyAlignment="1">
      <alignment horizontal="right" vertical="top"/>
    </xf>
    <xf numFmtId="184" fontId="26" fillId="0" borderId="15" xfId="1" applyNumberFormat="1" applyFont="1" applyBorder="1" applyAlignment="1">
      <alignment horizontal="right" vertical="top"/>
    </xf>
    <xf numFmtId="0" fontId="8" fillId="0" borderId="11" xfId="0" applyFont="1" applyBorder="1" applyAlignment="1">
      <alignment horizontal="distributed" vertical="center"/>
    </xf>
    <xf numFmtId="0" fontId="8" fillId="0" borderId="39" xfId="0" applyFont="1" applyBorder="1" applyAlignment="1">
      <alignment horizontal="distributed" vertical="center"/>
    </xf>
    <xf numFmtId="38" fontId="27" fillId="0" borderId="11" xfId="1" applyFont="1" applyBorder="1">
      <alignment vertical="center"/>
    </xf>
    <xf numFmtId="38" fontId="27" fillId="0" borderId="0" xfId="1" applyFont="1">
      <alignment vertical="center"/>
    </xf>
    <xf numFmtId="0" fontId="8" fillId="0" borderId="104" xfId="0" applyFont="1" applyBorder="1" applyAlignment="1">
      <alignment horizontal="distributed" vertical="center"/>
    </xf>
    <xf numFmtId="0" fontId="8" fillId="0" borderId="135" xfId="0" applyFont="1" applyBorder="1" applyAlignment="1">
      <alignment horizontal="distributed" vertical="center"/>
    </xf>
    <xf numFmtId="0" fontId="8" fillId="0" borderId="136" xfId="0" applyFont="1" applyBorder="1" applyAlignment="1">
      <alignment horizontal="distributed" vertical="center"/>
    </xf>
    <xf numFmtId="38" fontId="27" fillId="0" borderId="135" xfId="1" applyFont="1" applyBorder="1">
      <alignment vertical="center"/>
    </xf>
    <xf numFmtId="38" fontId="27" fillId="0" borderId="137" xfId="1" applyFont="1" applyBorder="1">
      <alignment vertical="center"/>
    </xf>
    <xf numFmtId="0" fontId="8" fillId="0" borderId="138" xfId="0" applyFont="1" applyBorder="1" applyAlignment="1">
      <alignment horizontal="distributed" vertical="center"/>
    </xf>
    <xf numFmtId="0" fontId="8" fillId="0" borderId="109" xfId="0" applyFont="1" applyBorder="1" applyAlignment="1">
      <alignment horizontal="distributed" vertical="center"/>
    </xf>
    <xf numFmtId="0" fontId="8" fillId="0" borderId="139" xfId="0" applyFont="1" applyBorder="1" applyAlignment="1">
      <alignment horizontal="distributed" vertical="center"/>
    </xf>
    <xf numFmtId="0" fontId="8" fillId="0" borderId="140" xfId="0" applyFont="1" applyBorder="1" applyAlignment="1">
      <alignment horizontal="distributed" vertical="center"/>
    </xf>
    <xf numFmtId="0" fontId="8" fillId="0" borderId="30" xfId="0" applyFont="1" applyBorder="1" applyAlignment="1">
      <alignment horizontal="distributed" vertical="center"/>
    </xf>
    <xf numFmtId="0" fontId="8" fillId="0" borderId="52" xfId="0" applyFont="1" applyBorder="1" applyAlignment="1">
      <alignment horizontal="distributed" vertical="center"/>
    </xf>
    <xf numFmtId="38" fontId="27" fillId="0" borderId="0" xfId="1" applyFont="1" applyFill="1" applyAlignment="1">
      <alignment horizontal="right" vertical="center"/>
    </xf>
    <xf numFmtId="3" fontId="27" fillId="0" borderId="0" xfId="0" applyNumberFormat="1" applyFont="1">
      <alignment vertical="center"/>
    </xf>
    <xf numFmtId="38" fontId="12" fillId="0" borderId="0" xfId="1" applyFont="1" applyBorder="1">
      <alignment vertical="center"/>
    </xf>
    <xf numFmtId="38" fontId="12" fillId="0" borderId="27" xfId="1" applyFont="1" applyBorder="1">
      <alignment vertical="center"/>
    </xf>
    <xf numFmtId="0" fontId="8" fillId="0" borderId="141" xfId="0" applyFont="1" applyBorder="1" applyAlignment="1">
      <alignment horizontal="distributed" vertical="center"/>
    </xf>
    <xf numFmtId="0" fontId="8" fillId="0" borderId="47" xfId="0" applyFont="1" applyBorder="1" applyAlignment="1">
      <alignment horizontal="distributed" vertical="center"/>
    </xf>
    <xf numFmtId="38" fontId="28" fillId="0" borderId="56" xfId="1" applyFont="1" applyBorder="1" applyAlignment="1">
      <alignment horizontal="right" vertical="center"/>
    </xf>
    <xf numFmtId="184" fontId="28" fillId="0" borderId="1" xfId="1" applyNumberFormat="1" applyFont="1" applyBorder="1" applyAlignment="1">
      <alignment horizontal="right" vertical="center"/>
    </xf>
    <xf numFmtId="38" fontId="28" fillId="0" borderId="1" xfId="1" applyFont="1" applyBorder="1" applyAlignment="1">
      <alignment horizontal="right" vertical="center"/>
    </xf>
    <xf numFmtId="184" fontId="28" fillId="0" borderId="18" xfId="1" applyNumberFormat="1" applyFont="1" applyBorder="1" applyAlignment="1">
      <alignment horizontal="right" vertical="center"/>
    </xf>
    <xf numFmtId="184" fontId="28" fillId="0" borderId="0" xfId="1" applyNumberFormat="1" applyFont="1">
      <alignment vertical="center"/>
    </xf>
    <xf numFmtId="38" fontId="12" fillId="0" borderId="2" xfId="1" applyFont="1" applyBorder="1" applyAlignment="1">
      <alignment horizontal="right" vertical="center"/>
    </xf>
    <xf numFmtId="38" fontId="27" fillId="0" borderId="2" xfId="1" applyFont="1" applyBorder="1" applyAlignment="1">
      <alignment horizontal="right" vertical="center"/>
    </xf>
    <xf numFmtId="184" fontId="28" fillId="0" borderId="0" xfId="0" applyNumberFormat="1" applyFont="1">
      <alignment vertical="center"/>
    </xf>
    <xf numFmtId="184" fontId="23" fillId="0" borderId="0" xfId="1" applyNumberFormat="1" applyFont="1" applyBorder="1" applyAlignment="1">
      <alignment horizontal="left" vertical="center"/>
    </xf>
    <xf numFmtId="184" fontId="23" fillId="0" borderId="1" xfId="1" applyNumberFormat="1" applyFont="1" applyBorder="1" applyAlignment="1">
      <alignment horizontal="left" vertical="center"/>
    </xf>
    <xf numFmtId="38" fontId="7" fillId="0" borderId="50" xfId="1" applyFont="1" applyBorder="1" applyAlignment="1">
      <alignment horizontal="center" vertical="center"/>
    </xf>
    <xf numFmtId="0" fontId="27" fillId="0" borderId="0" xfId="0" applyFont="1" applyAlignment="1">
      <alignment horizontal="right" vertical="top"/>
    </xf>
    <xf numFmtId="38" fontId="27" fillId="0" borderId="12" xfId="1" applyFont="1" applyFill="1" applyBorder="1">
      <alignment vertical="center"/>
    </xf>
    <xf numFmtId="38" fontId="27" fillId="0" borderId="11" xfId="1" applyFont="1" applyFill="1" applyBorder="1">
      <alignment vertical="center"/>
    </xf>
    <xf numFmtId="38" fontId="27" fillId="0" borderId="0" xfId="1" applyFont="1" applyFill="1">
      <alignment vertical="center"/>
    </xf>
    <xf numFmtId="3" fontId="24" fillId="0" borderId="0" xfId="0" applyNumberFormat="1" applyFont="1" applyAlignment="1">
      <alignment horizontal="right" vertical="center"/>
    </xf>
    <xf numFmtId="38" fontId="27" fillId="0" borderId="137" xfId="1" applyFont="1" applyFill="1" applyBorder="1">
      <alignment vertical="center"/>
    </xf>
    <xf numFmtId="38" fontId="27" fillId="0" borderId="135" xfId="1" applyFont="1" applyFill="1" applyBorder="1">
      <alignment vertical="center"/>
    </xf>
    <xf numFmtId="38" fontId="12" fillId="0" borderId="27" xfId="1" applyFont="1" applyFill="1" applyBorder="1">
      <alignment vertical="center"/>
    </xf>
    <xf numFmtId="38" fontId="12" fillId="0" borderId="17" xfId="1" applyFont="1" applyFill="1" applyBorder="1">
      <alignment vertical="center"/>
    </xf>
    <xf numFmtId="38" fontId="27" fillId="0" borderId="1" xfId="1" applyFont="1" applyFill="1" applyBorder="1">
      <alignment vertical="center"/>
    </xf>
    <xf numFmtId="38" fontId="28" fillId="0" borderId="0" xfId="1" applyFont="1" applyFill="1">
      <alignment vertical="center"/>
    </xf>
    <xf numFmtId="184" fontId="28" fillId="0" borderId="0" xfId="1" applyNumberFormat="1" applyFont="1" applyFill="1">
      <alignment vertical="center"/>
    </xf>
    <xf numFmtId="184" fontId="28" fillId="0" borderId="0" xfId="1" applyNumberFormat="1" applyFont="1" applyAlignment="1">
      <alignment horizontal="right" vertical="center"/>
    </xf>
    <xf numFmtId="177" fontId="21" fillId="0" borderId="0" xfId="1" applyNumberFormat="1" applyFont="1" applyAlignment="1">
      <alignment vertical="center"/>
    </xf>
    <xf numFmtId="177" fontId="23" fillId="0" borderId="0" xfId="1" applyNumberFormat="1" applyFont="1" applyBorder="1" applyAlignment="1">
      <alignment horizontal="left" vertical="center"/>
    </xf>
    <xf numFmtId="38" fontId="23" fillId="0" borderId="0" xfId="1" applyFont="1" applyFill="1" applyBorder="1" applyAlignment="1">
      <alignment horizontal="left" vertical="center"/>
    </xf>
    <xf numFmtId="177" fontId="23" fillId="0" borderId="1" xfId="1" applyNumberFormat="1" applyFont="1" applyFill="1" applyBorder="1" applyAlignment="1">
      <alignment horizontal="left" vertical="center"/>
    </xf>
    <xf numFmtId="177" fontId="8" fillId="0" borderId="43" xfId="1" applyNumberFormat="1" applyFont="1" applyBorder="1" applyAlignment="1">
      <alignment horizontal="center" vertical="center" shrinkToFit="1"/>
    </xf>
    <xf numFmtId="177" fontId="26" fillId="0" borderId="15" xfId="1" applyNumberFormat="1" applyFont="1" applyBorder="1" applyAlignment="1">
      <alignment horizontal="right" vertical="top"/>
    </xf>
    <xf numFmtId="177" fontId="27" fillId="0" borderId="11" xfId="2" applyNumberFormat="1" applyFont="1" applyBorder="1">
      <alignment vertical="center"/>
    </xf>
    <xf numFmtId="177" fontId="27" fillId="0" borderId="11" xfId="2" applyNumberFormat="1" applyFont="1" applyFill="1" applyBorder="1">
      <alignment vertical="center"/>
    </xf>
    <xf numFmtId="3" fontId="27" fillId="0" borderId="0" xfId="0" applyNumberFormat="1" applyFont="1" applyAlignment="1">
      <alignment horizontal="right" vertical="top"/>
    </xf>
    <xf numFmtId="0" fontId="8" fillId="0" borderId="142" xfId="0" applyFont="1" applyBorder="1" applyAlignment="1">
      <alignment horizontal="distributed" vertical="center"/>
    </xf>
    <xf numFmtId="0" fontId="8" fillId="0" borderId="143" xfId="0" applyFont="1" applyBorder="1" applyAlignment="1">
      <alignment horizontal="distributed" vertical="center"/>
    </xf>
    <xf numFmtId="38" fontId="27" fillId="0" borderId="144" xfId="1" applyFont="1" applyBorder="1">
      <alignment vertical="center"/>
    </xf>
    <xf numFmtId="177" fontId="27" fillId="0" borderId="142" xfId="2" applyNumberFormat="1" applyFont="1" applyBorder="1">
      <alignment vertical="center"/>
    </xf>
    <xf numFmtId="38" fontId="27" fillId="0" borderId="144" xfId="1" applyFont="1" applyFill="1" applyBorder="1">
      <alignment vertical="center"/>
    </xf>
    <xf numFmtId="177" fontId="27" fillId="0" borderId="142" xfId="2" applyNumberFormat="1" applyFont="1" applyFill="1" applyBorder="1">
      <alignment vertical="center"/>
    </xf>
    <xf numFmtId="3" fontId="27" fillId="0" borderId="0" xfId="0" applyNumberFormat="1" applyFont="1" applyAlignment="1">
      <alignment horizontal="right" vertical="center"/>
    </xf>
    <xf numFmtId="186" fontId="24" fillId="0" borderId="0" xfId="2" applyNumberFormat="1" applyFont="1">
      <alignment vertical="center"/>
    </xf>
    <xf numFmtId="186" fontId="24" fillId="0" borderId="0" xfId="2" applyNumberFormat="1" applyFont="1" applyFill="1">
      <alignment vertical="center"/>
    </xf>
    <xf numFmtId="177" fontId="27" fillId="0" borderId="135" xfId="2" applyNumberFormat="1" applyFont="1" applyBorder="1">
      <alignment vertical="center"/>
    </xf>
    <xf numFmtId="177" fontId="27" fillId="0" borderId="135" xfId="2" applyNumberFormat="1" applyFont="1" applyFill="1" applyBorder="1">
      <alignment vertical="center"/>
    </xf>
    <xf numFmtId="38" fontId="27" fillId="0" borderId="137" xfId="1" applyFont="1" applyBorder="1" applyAlignment="1">
      <alignment horizontal="right" vertical="center"/>
    </xf>
    <xf numFmtId="177" fontId="27" fillId="0" borderId="135" xfId="2" applyNumberFormat="1" applyFont="1" applyBorder="1" applyAlignment="1">
      <alignment horizontal="right" vertical="center"/>
    </xf>
    <xf numFmtId="38" fontId="27" fillId="0" borderId="137" xfId="1" applyFont="1" applyFill="1" applyBorder="1" applyAlignment="1">
      <alignment horizontal="right" vertical="center"/>
    </xf>
    <xf numFmtId="177" fontId="27" fillId="0" borderId="135" xfId="2" applyNumberFormat="1" applyFont="1" applyFill="1" applyBorder="1" applyAlignment="1">
      <alignment horizontal="right" vertical="center"/>
    </xf>
    <xf numFmtId="38" fontId="27" fillId="0" borderId="135" xfId="1" applyFont="1" applyBorder="1" applyAlignment="1">
      <alignment horizontal="right" vertical="center"/>
    </xf>
    <xf numFmtId="177" fontId="27" fillId="0" borderId="145" xfId="2" applyNumberFormat="1" applyFont="1" applyBorder="1" applyAlignment="1">
      <alignment horizontal="right" vertical="center"/>
    </xf>
    <xf numFmtId="38" fontId="12" fillId="0" borderId="137" xfId="1" applyFont="1" applyFill="1" applyBorder="1">
      <alignment vertical="center"/>
    </xf>
    <xf numFmtId="177" fontId="27" fillId="0" borderId="1" xfId="2" applyNumberFormat="1" applyFont="1" applyBorder="1">
      <alignment vertical="center"/>
    </xf>
    <xf numFmtId="177" fontId="27" fillId="0" borderId="1" xfId="2" applyNumberFormat="1" applyFont="1" applyFill="1" applyBorder="1">
      <alignment vertical="center"/>
    </xf>
    <xf numFmtId="177" fontId="28" fillId="0" borderId="0" xfId="0" applyNumberFormat="1" applyFont="1">
      <alignment vertical="center"/>
    </xf>
    <xf numFmtId="177" fontId="28" fillId="0" borderId="0" xfId="1" applyNumberFormat="1" applyFont="1" applyAlignment="1">
      <alignment horizontal="right" vertical="center"/>
    </xf>
    <xf numFmtId="177" fontId="28" fillId="0" borderId="0" xfId="1" applyNumberFormat="1" applyFont="1">
      <alignment vertical="center"/>
    </xf>
    <xf numFmtId="177" fontId="27" fillId="0" borderId="0" xfId="2" applyNumberFormat="1" applyFont="1">
      <alignment vertical="center"/>
    </xf>
    <xf numFmtId="0" fontId="8" fillId="0" borderId="0" xfId="0" applyFont="1" applyAlignment="1">
      <alignment horizontal="distributed" vertical="center"/>
    </xf>
    <xf numFmtId="38" fontId="7" fillId="0" borderId="50" xfId="1" applyFont="1" applyFill="1" applyBorder="1" applyAlignment="1">
      <alignment horizontal="center" vertical="center"/>
    </xf>
    <xf numFmtId="38" fontId="7" fillId="0" borderId="51" xfId="1" applyFont="1" applyFill="1" applyBorder="1" applyAlignment="1">
      <alignment horizontal="center" vertical="center"/>
    </xf>
    <xf numFmtId="177" fontId="8" fillId="0" borderId="41" xfId="1" applyNumberFormat="1" applyFont="1" applyBorder="1" applyAlignment="1">
      <alignment horizontal="center" vertical="center" shrinkToFit="1"/>
    </xf>
    <xf numFmtId="38" fontId="28" fillId="0" borderId="0" xfId="1" applyFont="1" applyFill="1" applyBorder="1">
      <alignment vertical="center"/>
    </xf>
    <xf numFmtId="177" fontId="27" fillId="0" borderId="0" xfId="2" applyNumberFormat="1" applyFont="1" applyFill="1" applyBorder="1">
      <alignment vertical="center"/>
    </xf>
    <xf numFmtId="38" fontId="28" fillId="0" borderId="0" xfId="1" applyFont="1" applyBorder="1">
      <alignment vertical="center"/>
    </xf>
    <xf numFmtId="177" fontId="28" fillId="0" borderId="0" xfId="1" applyNumberFormat="1" applyFont="1" applyBorder="1">
      <alignment vertical="center"/>
    </xf>
  </cellXfs>
  <cellStyles count="5">
    <cellStyle name="パーセント" xfId="2" builtinId="5"/>
    <cellStyle name="ハイパーリンク" xfId="3" builtinId="8"/>
    <cellStyle name="桁区切り" xfId="1" builtinId="6"/>
    <cellStyle name="標準" xfId="0" builtinId="0"/>
    <cellStyle name="標準 3" xfId="4" xr:uid="{0DCA50A5-0C66-456C-80B0-5DFA4853B6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8281</xdr:colOff>
      <xdr:row>0</xdr:row>
      <xdr:rowOff>97929</xdr:rowOff>
    </xdr:from>
    <xdr:to>
      <xdr:col>34</xdr:col>
      <xdr:colOff>5358</xdr:colOff>
      <xdr:row>2</xdr:row>
      <xdr:rowOff>153958</xdr:rowOff>
    </xdr:to>
    <xdr:sp macro="" textlink="">
      <xdr:nvSpPr>
        <xdr:cNvPr id="2" name="テキスト ボックス 1">
          <a:extLst>
            <a:ext uri="{FF2B5EF4-FFF2-40B4-BE49-F238E27FC236}">
              <a16:creationId xmlns:a16="http://schemas.microsoft.com/office/drawing/2014/main" id="{E948A626-B312-4818-A096-DBF3FC35FCD9}"/>
            </a:ext>
          </a:extLst>
        </xdr:cNvPr>
        <xdr:cNvSpPr txBox="1"/>
      </xdr:nvSpPr>
      <xdr:spPr>
        <a:xfrm>
          <a:off x="208306" y="97929"/>
          <a:ext cx="6455027" cy="456079"/>
        </a:xfrm>
        <a:prstGeom prst="rect">
          <a:avLst/>
        </a:prstGeom>
        <a:solidFill>
          <a:srgbClr val="3975A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b="1">
              <a:solidFill>
                <a:schemeClr val="bg1"/>
              </a:solidFill>
              <a:latin typeface="HGPｺﾞｼｯｸM" panose="020B0600000000000000" pitchFamily="50" charset="-128"/>
              <a:ea typeface="HGPｺﾞｼｯｸM" panose="020B0600000000000000" pitchFamily="50" charset="-128"/>
            </a:rPr>
            <a:t>Ⅵ</a:t>
          </a:r>
          <a:r>
            <a:rPr kumimoji="1" lang="ja-JP" altLang="en-US" sz="1800" b="1">
              <a:solidFill>
                <a:schemeClr val="bg1"/>
              </a:solidFill>
              <a:latin typeface="HGPｺﾞｼｯｸM" panose="020B0600000000000000" pitchFamily="50" charset="-128"/>
              <a:ea typeface="HGPｺﾞｼｯｸM" panose="020B0600000000000000" pitchFamily="50" charset="-128"/>
            </a:rPr>
            <a:t>　統計</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60614</xdr:colOff>
          <xdr:row>34</xdr:row>
          <xdr:rowOff>187036</xdr:rowOff>
        </xdr:from>
        <xdr:to>
          <xdr:col>23</xdr:col>
          <xdr:colOff>126556</xdr:colOff>
          <xdr:row>53</xdr:row>
          <xdr:rowOff>69806</xdr:rowOff>
        </xdr:to>
        <xdr:pic>
          <xdr:nvPicPr>
            <xdr:cNvPr id="2" name="図 1">
              <a:extLst>
                <a:ext uri="{FF2B5EF4-FFF2-40B4-BE49-F238E27FC236}">
                  <a16:creationId xmlns:a16="http://schemas.microsoft.com/office/drawing/2014/main" id="{9507AD9D-1F65-4C4B-9E55-FD403F61A413}"/>
                </a:ext>
              </a:extLst>
            </xdr:cNvPr>
            <xdr:cNvPicPr>
              <a:picLocks noChangeAspect="1" noChangeArrowheads="1"/>
              <a:extLst>
                <a:ext uri="{84589F7E-364E-4C9E-8A38-B11213B215E9}">
                  <a14:cameraTool cellRange="#REF!" spid="_x0000_s2050"/>
                </a:ext>
              </a:extLst>
            </xdr:cNvPicPr>
          </xdr:nvPicPr>
          <xdr:blipFill>
            <a:blip xmlns:r="http://schemas.openxmlformats.org/officeDocument/2006/relationships" r:embed="rId1"/>
            <a:srcRect/>
            <a:stretch>
              <a:fillRect/>
            </a:stretch>
          </xdr:blipFill>
          <xdr:spPr bwMode="auto">
            <a:xfrm>
              <a:off x="258441" y="6707998"/>
              <a:ext cx="3802673" cy="286482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6</xdr:col>
          <xdr:colOff>109904</xdr:colOff>
          <xdr:row>57</xdr:row>
          <xdr:rowOff>29308</xdr:rowOff>
        </xdr:to>
        <xdr:pic>
          <xdr:nvPicPr>
            <xdr:cNvPr id="2" name="図 1">
              <a:extLst>
                <a:ext uri="{FF2B5EF4-FFF2-40B4-BE49-F238E27FC236}">
                  <a16:creationId xmlns:a16="http://schemas.microsoft.com/office/drawing/2014/main" id="{D94A4E2C-0854-49ED-95E3-6AEDDDA78799}"/>
                </a:ext>
              </a:extLst>
            </xdr:cNvPr>
            <xdr:cNvPicPr>
              <a:picLocks noChangeAspect="1" noChangeArrowheads="1"/>
              <a:extLst>
                <a:ext uri="{84589F7E-364E-4C9E-8A38-B11213B215E9}">
                  <a14:cameraTool cellRange="#REF!" spid="_x0000_s3074"/>
                </a:ext>
              </a:extLst>
            </xdr:cNvPicPr>
          </xdr:nvPicPr>
          <xdr:blipFill>
            <a:blip xmlns:r="http://schemas.openxmlformats.org/officeDocument/2006/relationships" r:embed="rId1"/>
            <a:srcRect/>
            <a:stretch>
              <a:fillRect/>
            </a:stretch>
          </xdr:blipFill>
          <xdr:spPr bwMode="auto">
            <a:xfrm>
              <a:off x="395654" y="3341077"/>
              <a:ext cx="4659923" cy="611798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161925</xdr:rowOff>
        </xdr:from>
        <xdr:to>
          <xdr:col>6</xdr:col>
          <xdr:colOff>652734</xdr:colOff>
          <xdr:row>37</xdr:row>
          <xdr:rowOff>42464</xdr:rowOff>
        </xdr:to>
        <xdr:pic>
          <xdr:nvPicPr>
            <xdr:cNvPr id="2" name="図 1">
              <a:extLst>
                <a:ext uri="{FF2B5EF4-FFF2-40B4-BE49-F238E27FC236}">
                  <a16:creationId xmlns:a16="http://schemas.microsoft.com/office/drawing/2014/main" id="{E4E225A5-69D2-46E5-9C93-C7D5315F615C}"/>
                </a:ext>
              </a:extLst>
            </xdr:cNvPr>
            <xdr:cNvPicPr>
              <a:picLocks noChangeAspect="1" noChangeArrowheads="1"/>
              <a:extLst>
                <a:ext uri="{84589F7E-364E-4C9E-8A38-B11213B215E9}">
                  <a14:cameraTool cellRange="#REF!" spid="_x0000_s4098"/>
                </a:ext>
              </a:extLst>
            </xdr:cNvPicPr>
          </xdr:nvPicPr>
          <xdr:blipFill>
            <a:blip xmlns:r="http://schemas.openxmlformats.org/officeDocument/2006/relationships" r:embed="rId1"/>
            <a:srcRect/>
            <a:stretch>
              <a:fillRect/>
            </a:stretch>
          </xdr:blipFill>
          <xdr:spPr bwMode="auto">
            <a:xfrm>
              <a:off x="381000" y="3690316"/>
              <a:ext cx="5473212" cy="301136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32.202\f\&#20225;&#30011;&#32207;&#21209;&#37096;&#12288;\&#20225;&#30011;&#25919;&#31574;&#35506;\&#20225;&#30011;&#25919;&#31574;&#35506;&#20849;&#26377;\02&#12288;&#20225;&#30011;&#29677;\R06\05_&#32113;&#35336;&#35519;&#26619;\05-&#38283;&#25104;&#30010;&#12398;&#27010;&#35201;\03_&#20316;&#26989;&#29992;\&#9733;&#20316;&#26989;&#20013;&#12304;&#38543;&#26178;&#20462;&#27491;&#12377;&#12427;&#26368;&#26032;&#12487;&#12540;&#12479;&#12305;&#32113;&#353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2F5C-0DCC-450E-AE91-5796CC748B36}">
  <sheetPr>
    <pageSetUpPr fitToPage="1"/>
  </sheetPr>
  <dimension ref="B4:AL59"/>
  <sheetViews>
    <sheetView tabSelected="1" topLeftCell="B1" zoomScale="115" zoomScaleNormal="115" zoomScaleSheetLayoutView="100" workbookViewId="0">
      <selection activeCell="Q33" sqref="Q33:V33"/>
    </sheetView>
  </sheetViews>
  <sheetFormatPr defaultColWidth="2.625" defaultRowHeight="15.75" customHeight="1" outlineLevelRow="1"/>
  <cols>
    <col min="1" max="1" width="2.625" style="40"/>
    <col min="2" max="2" width="2.625" style="40" customWidth="1"/>
    <col min="3" max="6" width="2.25" style="40" customWidth="1"/>
    <col min="7" max="19" width="2.625" style="40"/>
    <col min="20" max="20" width="2.25" style="40" customWidth="1"/>
    <col min="21" max="30" width="2.625" style="40" customWidth="1"/>
    <col min="31" max="35" width="2.625" style="40"/>
    <col min="36" max="36" width="0.125" style="40" customWidth="1"/>
    <col min="37" max="41" width="2.625" style="40" customWidth="1"/>
    <col min="42" max="16384" width="2.625" style="40"/>
  </cols>
  <sheetData>
    <row r="4" spans="2:38" s="4" customFormat="1" ht="15.75" customHeight="1">
      <c r="B4" s="1">
        <v>1</v>
      </c>
      <c r="C4" s="1"/>
      <c r="D4" s="2" t="s">
        <v>0</v>
      </c>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3"/>
      <c r="AJ4" s="3"/>
      <c r="AK4" s="3"/>
      <c r="AL4" s="3"/>
    </row>
    <row r="5" spans="2:38" s="5" customFormat="1" ht="15.75" customHeight="1">
      <c r="C5" s="5" t="s">
        <v>1</v>
      </c>
    </row>
    <row r="6" spans="2:38" s="5" customFormat="1" ht="10.5" customHeight="1" thickBot="1">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7"/>
    </row>
    <row r="7" spans="2:38" s="4" customFormat="1" ht="15.75" customHeight="1" thickTop="1">
      <c r="C7" s="8" t="s">
        <v>2</v>
      </c>
      <c r="D7" s="8"/>
      <c r="E7" s="8"/>
      <c r="F7" s="8"/>
      <c r="G7" s="9" t="s">
        <v>3</v>
      </c>
      <c r="H7" s="8"/>
      <c r="I7" s="8"/>
      <c r="J7" s="8"/>
      <c r="K7" s="8"/>
      <c r="L7" s="8"/>
      <c r="M7" s="10"/>
      <c r="N7" s="11" t="s">
        <v>4</v>
      </c>
      <c r="O7" s="8"/>
      <c r="P7" s="8"/>
      <c r="Q7" s="8"/>
      <c r="R7" s="8"/>
      <c r="S7" s="8"/>
      <c r="T7" s="8"/>
      <c r="U7" s="9" t="s">
        <v>5</v>
      </c>
      <c r="V7" s="8"/>
      <c r="W7" s="8"/>
      <c r="X7" s="8"/>
      <c r="Y7" s="8"/>
      <c r="Z7" s="8"/>
      <c r="AA7" s="10"/>
      <c r="AB7" s="12" t="s">
        <v>6</v>
      </c>
      <c r="AC7" s="13"/>
      <c r="AD7" s="13"/>
      <c r="AE7" s="13"/>
      <c r="AF7" s="13"/>
      <c r="AG7" s="13"/>
      <c r="AH7" s="13"/>
    </row>
    <row r="8" spans="2:38" s="4" customFormat="1" ht="15.75" customHeight="1">
      <c r="C8" s="14"/>
      <c r="D8" s="14"/>
      <c r="E8" s="14"/>
      <c r="F8" s="14"/>
      <c r="G8" s="15"/>
      <c r="H8" s="16"/>
      <c r="I8" s="16"/>
      <c r="J8" s="16"/>
      <c r="K8" s="16"/>
      <c r="L8" s="16"/>
      <c r="M8" s="17"/>
      <c r="N8" s="16"/>
      <c r="O8" s="16"/>
      <c r="P8" s="16"/>
      <c r="Q8" s="16"/>
      <c r="R8" s="16"/>
      <c r="S8" s="16"/>
      <c r="T8" s="16"/>
      <c r="U8" s="15"/>
      <c r="V8" s="16"/>
      <c r="W8" s="16"/>
      <c r="X8" s="16"/>
      <c r="Y8" s="16"/>
      <c r="Z8" s="16"/>
      <c r="AA8" s="17"/>
      <c r="AB8" s="18"/>
      <c r="AC8" s="19"/>
      <c r="AD8" s="19"/>
      <c r="AE8" s="19"/>
      <c r="AF8" s="19"/>
      <c r="AG8" s="19"/>
      <c r="AH8" s="19"/>
    </row>
    <row r="9" spans="2:38" s="4" customFormat="1" ht="15.75" customHeight="1">
      <c r="C9" s="14"/>
      <c r="D9" s="14"/>
      <c r="E9" s="14"/>
      <c r="F9" s="14"/>
      <c r="G9" s="20" t="s">
        <v>7</v>
      </c>
      <c r="H9" s="21"/>
      <c r="I9" s="21"/>
      <c r="J9" s="21"/>
      <c r="K9" s="22" t="s">
        <v>8</v>
      </c>
      <c r="L9" s="23"/>
      <c r="M9" s="24"/>
      <c r="N9" s="20" t="s">
        <v>9</v>
      </c>
      <c r="O9" s="21"/>
      <c r="P9" s="21"/>
      <c r="Q9" s="21"/>
      <c r="R9" s="22" t="s">
        <v>8</v>
      </c>
      <c r="S9" s="23"/>
      <c r="T9" s="24"/>
      <c r="U9" s="22" t="s">
        <v>10</v>
      </c>
      <c r="V9" s="23"/>
      <c r="W9" s="23"/>
      <c r="X9" s="23"/>
      <c r="Y9" s="22" t="s">
        <v>8</v>
      </c>
      <c r="Z9" s="23"/>
      <c r="AA9" s="24"/>
      <c r="AB9" s="22" t="s">
        <v>11</v>
      </c>
      <c r="AC9" s="23"/>
      <c r="AD9" s="23"/>
      <c r="AE9" s="23"/>
      <c r="AF9" s="25" t="s">
        <v>8</v>
      </c>
      <c r="AG9" s="26"/>
      <c r="AH9" s="26"/>
    </row>
    <row r="10" spans="2:38" s="4" customFormat="1" ht="15.75" customHeight="1">
      <c r="C10" s="27"/>
      <c r="D10" s="27"/>
      <c r="E10" s="27"/>
      <c r="F10" s="27"/>
      <c r="G10" s="28"/>
      <c r="H10" s="29"/>
      <c r="I10" s="29"/>
      <c r="J10" s="29"/>
      <c r="K10" s="30"/>
      <c r="L10" s="31"/>
      <c r="M10" s="32"/>
      <c r="N10" s="28"/>
      <c r="O10" s="29"/>
      <c r="P10" s="29"/>
      <c r="Q10" s="29"/>
      <c r="R10" s="30"/>
      <c r="S10" s="31"/>
      <c r="T10" s="32"/>
      <c r="U10" s="30"/>
      <c r="V10" s="31"/>
      <c r="W10" s="31"/>
      <c r="X10" s="31"/>
      <c r="Y10" s="30"/>
      <c r="Z10" s="31"/>
      <c r="AA10" s="32"/>
      <c r="AB10" s="30"/>
      <c r="AC10" s="31"/>
      <c r="AD10" s="31"/>
      <c r="AE10" s="31"/>
      <c r="AF10" s="33"/>
      <c r="AG10" s="34"/>
      <c r="AH10" s="34"/>
    </row>
    <row r="11" spans="2:38" s="35" customFormat="1" ht="15.75" customHeight="1">
      <c r="C11" s="36" t="s">
        <v>12</v>
      </c>
      <c r="D11" s="36"/>
      <c r="E11" s="36"/>
      <c r="F11" s="36"/>
      <c r="G11" s="37" t="s">
        <v>12</v>
      </c>
      <c r="H11" s="38"/>
      <c r="I11" s="38"/>
      <c r="J11" s="39"/>
      <c r="K11" s="37" t="s">
        <v>13</v>
      </c>
      <c r="L11" s="38"/>
      <c r="M11" s="39"/>
      <c r="N11" s="38" t="s">
        <v>12</v>
      </c>
      <c r="O11" s="38"/>
      <c r="P11" s="38"/>
      <c r="Q11" s="39"/>
      <c r="R11" s="37" t="s">
        <v>13</v>
      </c>
      <c r="S11" s="38"/>
      <c r="T11" s="38"/>
      <c r="U11" s="37" t="s">
        <v>12</v>
      </c>
      <c r="V11" s="38"/>
      <c r="W11" s="38"/>
      <c r="X11" s="39"/>
      <c r="Y11" s="37" t="s">
        <v>13</v>
      </c>
      <c r="Z11" s="38"/>
      <c r="AA11" s="39"/>
      <c r="AB11" s="37" t="s">
        <v>12</v>
      </c>
      <c r="AC11" s="38"/>
      <c r="AD11" s="38"/>
      <c r="AE11" s="39"/>
      <c r="AF11" s="37" t="s">
        <v>13</v>
      </c>
      <c r="AG11" s="38"/>
      <c r="AH11" s="38"/>
    </row>
    <row r="12" spans="2:38" ht="15.75" customHeight="1" thickBot="1">
      <c r="C12" s="41">
        <v>6.55</v>
      </c>
      <c r="D12" s="41"/>
      <c r="E12" s="41"/>
      <c r="F12" s="41"/>
      <c r="G12" s="42">
        <v>6.55</v>
      </c>
      <c r="H12" s="41"/>
      <c r="I12" s="41"/>
      <c r="J12" s="43"/>
      <c r="K12" s="44">
        <f>G12/C12*100</f>
        <v>100</v>
      </c>
      <c r="L12" s="45"/>
      <c r="M12" s="46"/>
      <c r="N12" s="41">
        <v>2.84</v>
      </c>
      <c r="O12" s="41"/>
      <c r="P12" s="41"/>
      <c r="Q12" s="43"/>
      <c r="R12" s="47">
        <f>N12/C12*100</f>
        <v>43.358778625954194</v>
      </c>
      <c r="S12" s="48"/>
      <c r="T12" s="48"/>
      <c r="U12" s="49">
        <v>1.83</v>
      </c>
      <c r="V12" s="50"/>
      <c r="W12" s="50"/>
      <c r="X12" s="51"/>
      <c r="Y12" s="47">
        <f>U12/C12*100</f>
        <v>27.938931297709924</v>
      </c>
      <c r="Z12" s="48"/>
      <c r="AA12" s="52"/>
      <c r="AB12" s="49">
        <v>0.191466</v>
      </c>
      <c r="AC12" s="50"/>
      <c r="AD12" s="50"/>
      <c r="AE12" s="51"/>
      <c r="AF12" s="47">
        <f>AB12/C12*100</f>
        <v>2.9231450381679389</v>
      </c>
      <c r="AG12" s="48"/>
      <c r="AH12" s="48"/>
    </row>
    <row r="13" spans="2:38" ht="15.75" customHeight="1" thickTop="1">
      <c r="AH13" s="7" t="s">
        <v>14</v>
      </c>
    </row>
    <row r="14" spans="2:38" ht="10.5" customHeight="1"/>
    <row r="15" spans="2:38" s="5" customFormat="1" ht="15.75" customHeight="1">
      <c r="C15" s="5" t="s">
        <v>15</v>
      </c>
    </row>
    <row r="16" spans="2:38" s="5" customFormat="1" ht="10.5" customHeight="1" thickBot="1">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7" t="s">
        <v>16</v>
      </c>
    </row>
    <row r="17" spans="3:34" s="4" customFormat="1" ht="15.75" customHeight="1" thickTop="1">
      <c r="C17" s="8"/>
      <c r="D17" s="8"/>
      <c r="E17" s="8"/>
      <c r="F17" s="8"/>
      <c r="G17" s="8"/>
      <c r="H17" s="8"/>
      <c r="I17" s="8"/>
      <c r="J17" s="8"/>
      <c r="K17" s="8"/>
      <c r="L17" s="8"/>
      <c r="M17" s="8"/>
      <c r="N17" s="8"/>
      <c r="O17" s="8"/>
      <c r="P17" s="8"/>
      <c r="Q17" s="53" t="s">
        <v>17</v>
      </c>
      <c r="R17" s="54"/>
      <c r="S17" s="54"/>
      <c r="T17" s="54"/>
      <c r="U17" s="54"/>
      <c r="V17" s="54"/>
      <c r="W17" s="55" t="s">
        <v>18</v>
      </c>
      <c r="X17" s="54"/>
      <c r="Y17" s="54"/>
      <c r="Z17" s="54"/>
      <c r="AA17" s="54"/>
      <c r="AB17" s="54"/>
      <c r="AC17" s="11" t="s">
        <v>19</v>
      </c>
      <c r="AD17" s="8"/>
      <c r="AE17" s="8"/>
      <c r="AF17" s="8"/>
      <c r="AG17" s="8"/>
      <c r="AH17" s="8"/>
    </row>
    <row r="18" spans="3:34" s="4" customFormat="1" ht="15.75" customHeight="1">
      <c r="C18" s="27"/>
      <c r="D18" s="27"/>
      <c r="E18" s="27"/>
      <c r="F18" s="27"/>
      <c r="G18" s="27"/>
      <c r="H18" s="27"/>
      <c r="I18" s="27"/>
      <c r="J18" s="27"/>
      <c r="K18" s="27"/>
      <c r="L18" s="27"/>
      <c r="M18" s="27"/>
      <c r="N18" s="27"/>
      <c r="O18" s="27"/>
      <c r="P18" s="27"/>
      <c r="Q18" s="56"/>
      <c r="R18" s="57"/>
      <c r="S18" s="57"/>
      <c r="T18" s="57"/>
      <c r="U18" s="57"/>
      <c r="V18" s="57"/>
      <c r="W18" s="57"/>
      <c r="X18" s="57"/>
      <c r="Y18" s="57"/>
      <c r="Z18" s="57"/>
      <c r="AA18" s="57"/>
      <c r="AB18" s="57"/>
      <c r="AC18" s="27"/>
      <c r="AD18" s="27"/>
      <c r="AE18" s="27"/>
      <c r="AF18" s="27"/>
      <c r="AG18" s="27"/>
      <c r="AH18" s="27"/>
    </row>
    <row r="19" spans="3:34" s="59" customFormat="1" ht="11.25" customHeight="1">
      <c r="C19" s="58"/>
      <c r="D19" s="58"/>
      <c r="E19" s="58"/>
      <c r="F19" s="58"/>
      <c r="G19" s="58"/>
      <c r="H19" s="58"/>
      <c r="I19" s="58"/>
      <c r="J19" s="58"/>
      <c r="K19" s="58"/>
      <c r="L19" s="58"/>
      <c r="M19" s="58"/>
      <c r="Q19" s="60" t="s">
        <v>20</v>
      </c>
      <c r="R19" s="61"/>
      <c r="S19" s="61"/>
      <c r="T19" s="61"/>
      <c r="U19" s="61"/>
      <c r="V19" s="61"/>
      <c r="W19" s="61" t="s">
        <v>13</v>
      </c>
      <c r="X19" s="61"/>
      <c r="Y19" s="61"/>
      <c r="Z19" s="61"/>
      <c r="AA19" s="61"/>
      <c r="AB19" s="61"/>
      <c r="AC19" s="62" t="s">
        <v>13</v>
      </c>
      <c r="AD19" s="62"/>
      <c r="AE19" s="62"/>
      <c r="AF19" s="62"/>
      <c r="AG19" s="62"/>
      <c r="AH19" s="62"/>
    </row>
    <row r="20" spans="3:34" ht="15.75" customHeight="1">
      <c r="C20" s="63" t="s">
        <v>2</v>
      </c>
      <c r="D20" s="63"/>
      <c r="E20" s="63"/>
      <c r="F20" s="63"/>
      <c r="G20" s="63"/>
      <c r="H20" s="63"/>
      <c r="I20" s="63"/>
      <c r="J20" s="63"/>
      <c r="K20" s="63"/>
      <c r="L20" s="63"/>
      <c r="M20" s="63"/>
      <c r="N20" s="63"/>
      <c r="O20" s="63"/>
      <c r="P20" s="63"/>
      <c r="Q20" s="64">
        <v>655</v>
      </c>
      <c r="R20" s="65"/>
      <c r="S20" s="65"/>
      <c r="T20" s="65"/>
      <c r="U20" s="65"/>
      <c r="V20" s="66"/>
      <c r="W20" s="67" t="s">
        <v>21</v>
      </c>
      <c r="X20" s="68"/>
      <c r="Y20" s="68"/>
      <c r="Z20" s="68"/>
      <c r="AA20" s="68"/>
      <c r="AB20" s="69"/>
      <c r="AC20" s="70">
        <v>100</v>
      </c>
      <c r="AD20" s="71"/>
      <c r="AE20" s="71"/>
      <c r="AF20" s="71"/>
      <c r="AG20" s="71"/>
      <c r="AH20" s="71"/>
    </row>
    <row r="21" spans="3:34" ht="15.75" customHeight="1">
      <c r="C21" s="72"/>
      <c r="D21" s="72"/>
      <c r="E21" s="72"/>
      <c r="F21" s="72"/>
      <c r="G21" s="72"/>
      <c r="H21" s="72"/>
      <c r="I21" s="72"/>
      <c r="J21" s="72"/>
      <c r="K21" s="72"/>
      <c r="L21" s="72"/>
      <c r="M21" s="72"/>
      <c r="N21" s="72"/>
      <c r="O21" s="72"/>
      <c r="P21" s="72"/>
      <c r="Q21" s="73"/>
      <c r="R21" s="71"/>
      <c r="S21" s="71"/>
      <c r="T21" s="71"/>
      <c r="U21" s="71"/>
      <c r="V21" s="74"/>
      <c r="W21" s="67"/>
      <c r="X21" s="68"/>
      <c r="Y21" s="68"/>
      <c r="Z21" s="68"/>
      <c r="AA21" s="68"/>
      <c r="AB21" s="69"/>
      <c r="AC21" s="67"/>
      <c r="AD21" s="68"/>
      <c r="AE21" s="68"/>
      <c r="AF21" s="68"/>
      <c r="AG21" s="68"/>
      <c r="AH21" s="68"/>
    </row>
    <row r="22" spans="3:34" ht="15.75" customHeight="1">
      <c r="C22" s="72" t="s">
        <v>22</v>
      </c>
      <c r="D22" s="72"/>
      <c r="E22" s="72"/>
      <c r="F22" s="72"/>
      <c r="G22" s="72"/>
      <c r="H22" s="72"/>
      <c r="I22" s="72"/>
      <c r="J22" s="72"/>
      <c r="K22" s="72"/>
      <c r="L22" s="72"/>
      <c r="M22" s="72"/>
      <c r="N22" s="72"/>
      <c r="O22" s="72"/>
      <c r="P22" s="72"/>
      <c r="Q22" s="64">
        <v>284</v>
      </c>
      <c r="R22" s="65"/>
      <c r="S22" s="65"/>
      <c r="T22" s="65"/>
      <c r="U22" s="65"/>
      <c r="V22" s="66"/>
      <c r="W22" s="67" t="s">
        <v>21</v>
      </c>
      <c r="X22" s="68"/>
      <c r="Y22" s="68"/>
      <c r="Z22" s="68"/>
      <c r="AA22" s="68"/>
      <c r="AB22" s="69"/>
      <c r="AC22" s="70">
        <f>Q22/$Q$20*100</f>
        <v>43.358778625954194</v>
      </c>
      <c r="AD22" s="71"/>
      <c r="AE22" s="71"/>
      <c r="AF22" s="71"/>
      <c r="AG22" s="71"/>
      <c r="AH22" s="71"/>
    </row>
    <row r="23" spans="3:34" ht="15.75" customHeight="1">
      <c r="C23" s="72" t="s">
        <v>23</v>
      </c>
      <c r="D23" s="72"/>
      <c r="E23" s="72"/>
      <c r="F23" s="72"/>
      <c r="G23" s="72"/>
      <c r="H23" s="72"/>
      <c r="I23" s="72"/>
      <c r="J23" s="72"/>
      <c r="K23" s="72"/>
      <c r="L23" s="72"/>
      <c r="M23" s="72"/>
      <c r="N23" s="72"/>
      <c r="O23" s="72"/>
      <c r="P23" s="72"/>
      <c r="Q23" s="64">
        <v>371</v>
      </c>
      <c r="R23" s="65"/>
      <c r="S23" s="65"/>
      <c r="T23" s="65"/>
      <c r="U23" s="65"/>
      <c r="V23" s="66"/>
      <c r="W23" s="67" t="s">
        <v>21</v>
      </c>
      <c r="X23" s="68"/>
      <c r="Y23" s="68"/>
      <c r="Z23" s="68"/>
      <c r="AA23" s="68"/>
      <c r="AB23" s="69"/>
      <c r="AC23" s="70">
        <f>Q23/$Q$20*100</f>
        <v>56.641221374045806</v>
      </c>
      <c r="AD23" s="71"/>
      <c r="AE23" s="71"/>
      <c r="AF23" s="71"/>
      <c r="AG23" s="71"/>
      <c r="AH23" s="71"/>
    </row>
    <row r="24" spans="3:34" ht="15.75" customHeight="1">
      <c r="C24" s="72"/>
      <c r="D24" s="72"/>
      <c r="E24" s="72"/>
      <c r="F24" s="72"/>
      <c r="G24" s="72"/>
      <c r="H24" s="72"/>
      <c r="I24" s="72"/>
      <c r="J24" s="72"/>
      <c r="K24" s="72"/>
      <c r="L24" s="72"/>
      <c r="M24" s="72"/>
      <c r="N24" s="72"/>
      <c r="O24" s="72"/>
      <c r="P24" s="72"/>
      <c r="Q24" s="73"/>
      <c r="R24" s="71"/>
      <c r="S24" s="71"/>
      <c r="T24" s="71"/>
      <c r="U24" s="71"/>
      <c r="V24" s="74"/>
      <c r="W24" s="70"/>
      <c r="X24" s="71"/>
      <c r="Y24" s="71"/>
      <c r="Z24" s="71"/>
      <c r="AA24" s="71"/>
      <c r="AB24" s="74"/>
      <c r="AC24" s="70"/>
      <c r="AD24" s="71"/>
      <c r="AE24" s="71"/>
      <c r="AF24" s="71"/>
      <c r="AG24" s="71"/>
      <c r="AH24" s="71"/>
    </row>
    <row r="25" spans="3:34" ht="15.75" customHeight="1">
      <c r="C25" s="72" t="s">
        <v>24</v>
      </c>
      <c r="D25" s="72"/>
      <c r="E25" s="72"/>
      <c r="F25" s="72"/>
      <c r="G25" s="72"/>
      <c r="H25" s="72"/>
      <c r="I25" s="72"/>
      <c r="J25" s="72"/>
      <c r="K25" s="72"/>
      <c r="L25" s="72"/>
      <c r="M25" s="72"/>
      <c r="N25" s="72"/>
      <c r="O25" s="72"/>
      <c r="P25" s="72"/>
      <c r="Q25" s="73">
        <f>SUM(Q26:V34)</f>
        <v>283.39999999999998</v>
      </c>
      <c r="R25" s="71"/>
      <c r="S25" s="71"/>
      <c r="T25" s="71"/>
      <c r="U25" s="71"/>
      <c r="V25" s="74"/>
      <c r="W25" s="70">
        <v>100</v>
      </c>
      <c r="X25" s="71"/>
      <c r="Y25" s="71"/>
      <c r="Z25" s="71"/>
      <c r="AA25" s="71"/>
      <c r="AB25" s="74"/>
      <c r="AC25" s="70">
        <f>Q25/$Q$20*100</f>
        <v>43.267175572519079</v>
      </c>
      <c r="AD25" s="71"/>
      <c r="AE25" s="71"/>
      <c r="AF25" s="71"/>
      <c r="AG25" s="71"/>
      <c r="AH25" s="71"/>
    </row>
    <row r="26" spans="3:34" ht="15.75" customHeight="1">
      <c r="C26" s="72"/>
      <c r="D26" s="72" t="s">
        <v>25</v>
      </c>
      <c r="E26" s="72"/>
      <c r="F26" s="72"/>
      <c r="G26" s="72"/>
      <c r="H26" s="72"/>
      <c r="I26" s="72"/>
      <c r="J26" s="72"/>
      <c r="K26" s="72"/>
      <c r="L26" s="72"/>
      <c r="M26" s="72"/>
      <c r="N26" s="72"/>
      <c r="O26" s="72"/>
      <c r="P26" s="72"/>
      <c r="Q26" s="73">
        <v>20</v>
      </c>
      <c r="R26" s="71"/>
      <c r="S26" s="71"/>
      <c r="T26" s="71"/>
      <c r="U26" s="71"/>
      <c r="V26" s="74"/>
      <c r="W26" s="70">
        <f t="shared" ref="W26:W34" si="0">Q26/$Q$25*100</f>
        <v>7.0571630204657732</v>
      </c>
      <c r="X26" s="71"/>
      <c r="Y26" s="71"/>
      <c r="Z26" s="71"/>
      <c r="AA26" s="71"/>
      <c r="AB26" s="74"/>
      <c r="AC26" s="70">
        <f>Q26/$Q$20*100</f>
        <v>3.0534351145038165</v>
      </c>
      <c r="AD26" s="71"/>
      <c r="AE26" s="71"/>
      <c r="AF26" s="71"/>
      <c r="AG26" s="71"/>
      <c r="AH26" s="71"/>
    </row>
    <row r="27" spans="3:34" ht="15.75" customHeight="1">
      <c r="C27" s="72"/>
      <c r="D27" s="72" t="s">
        <v>26</v>
      </c>
      <c r="E27" s="72"/>
      <c r="F27" s="72"/>
      <c r="G27" s="72"/>
      <c r="H27" s="72"/>
      <c r="I27" s="72"/>
      <c r="J27" s="72"/>
      <c r="K27" s="72"/>
      <c r="L27" s="72"/>
      <c r="M27" s="72"/>
      <c r="N27" s="72"/>
      <c r="O27" s="72"/>
      <c r="P27" s="72"/>
      <c r="Q27" s="73">
        <v>35</v>
      </c>
      <c r="R27" s="71"/>
      <c r="S27" s="71"/>
      <c r="T27" s="71"/>
      <c r="U27" s="71"/>
      <c r="V27" s="74"/>
      <c r="W27" s="70">
        <f t="shared" si="0"/>
        <v>12.350035285815103</v>
      </c>
      <c r="X27" s="71"/>
      <c r="Y27" s="71"/>
      <c r="Z27" s="71"/>
      <c r="AA27" s="71"/>
      <c r="AB27" s="74"/>
      <c r="AC27" s="70">
        <f t="shared" ref="AC27:AC34" si="1">Q27/$Q$20*100</f>
        <v>5.343511450381679</v>
      </c>
      <c r="AD27" s="71"/>
      <c r="AE27" s="71"/>
      <c r="AF27" s="71"/>
      <c r="AG27" s="71"/>
      <c r="AH27" s="71"/>
    </row>
    <row r="28" spans="3:34" ht="15.75" customHeight="1">
      <c r="C28" s="72"/>
      <c r="D28" s="72" t="s">
        <v>27</v>
      </c>
      <c r="E28" s="72"/>
      <c r="F28" s="72"/>
      <c r="G28" s="72"/>
      <c r="H28" s="72"/>
      <c r="I28" s="72"/>
      <c r="J28" s="72"/>
      <c r="K28" s="72"/>
      <c r="L28" s="72"/>
      <c r="M28" s="72"/>
      <c r="N28" s="72"/>
      <c r="O28" s="72"/>
      <c r="P28" s="72"/>
      <c r="Q28" s="73">
        <v>39</v>
      </c>
      <c r="R28" s="71"/>
      <c r="S28" s="71"/>
      <c r="T28" s="71"/>
      <c r="U28" s="71"/>
      <c r="V28" s="74"/>
      <c r="W28" s="70">
        <f t="shared" si="0"/>
        <v>13.761467889908257</v>
      </c>
      <c r="X28" s="71"/>
      <c r="Y28" s="71"/>
      <c r="Z28" s="71"/>
      <c r="AA28" s="71"/>
      <c r="AB28" s="74"/>
      <c r="AC28" s="70">
        <f t="shared" si="1"/>
        <v>5.9541984732824424</v>
      </c>
      <c r="AD28" s="71"/>
      <c r="AE28" s="71"/>
      <c r="AF28" s="71"/>
      <c r="AG28" s="71"/>
      <c r="AH28" s="71"/>
    </row>
    <row r="29" spans="3:34" ht="15.75" customHeight="1">
      <c r="C29" s="72"/>
      <c r="D29" s="72" t="s">
        <v>28</v>
      </c>
      <c r="E29" s="72"/>
      <c r="F29" s="72"/>
      <c r="G29" s="72"/>
      <c r="H29" s="72"/>
      <c r="I29" s="72"/>
      <c r="J29" s="72"/>
      <c r="K29" s="72"/>
      <c r="L29" s="72"/>
      <c r="M29" s="72"/>
      <c r="N29" s="72"/>
      <c r="O29" s="72"/>
      <c r="P29" s="72"/>
      <c r="Q29" s="73">
        <v>128</v>
      </c>
      <c r="R29" s="71"/>
      <c r="S29" s="71"/>
      <c r="T29" s="71"/>
      <c r="U29" s="71"/>
      <c r="V29" s="74"/>
      <c r="W29" s="70">
        <f t="shared" si="0"/>
        <v>45.165843330980948</v>
      </c>
      <c r="X29" s="71"/>
      <c r="Y29" s="71"/>
      <c r="Z29" s="71"/>
      <c r="AA29" s="71"/>
      <c r="AB29" s="74"/>
      <c r="AC29" s="70">
        <f t="shared" si="1"/>
        <v>19.541984732824428</v>
      </c>
      <c r="AD29" s="71"/>
      <c r="AE29" s="71"/>
      <c r="AF29" s="71"/>
      <c r="AG29" s="71"/>
      <c r="AH29" s="71"/>
    </row>
    <row r="30" spans="3:34" ht="15.75" customHeight="1">
      <c r="C30" s="72"/>
      <c r="D30" s="72" t="s">
        <v>29</v>
      </c>
      <c r="E30" s="72"/>
      <c r="F30" s="72"/>
      <c r="G30" s="72"/>
      <c r="H30" s="72"/>
      <c r="I30" s="72"/>
      <c r="J30" s="72"/>
      <c r="K30" s="72"/>
      <c r="L30" s="72"/>
      <c r="M30" s="72"/>
      <c r="N30" s="72"/>
      <c r="O30" s="72"/>
      <c r="P30" s="72"/>
      <c r="Q30" s="73">
        <v>15</v>
      </c>
      <c r="R30" s="71"/>
      <c r="S30" s="71"/>
      <c r="T30" s="71"/>
      <c r="U30" s="71"/>
      <c r="V30" s="74"/>
      <c r="W30" s="70">
        <f t="shared" si="0"/>
        <v>5.2928722653493301</v>
      </c>
      <c r="X30" s="71"/>
      <c r="Y30" s="71"/>
      <c r="Z30" s="71"/>
      <c r="AA30" s="71"/>
      <c r="AB30" s="74"/>
      <c r="AC30" s="70">
        <f t="shared" si="1"/>
        <v>2.2900763358778624</v>
      </c>
      <c r="AD30" s="71"/>
      <c r="AE30" s="71"/>
      <c r="AF30" s="71"/>
      <c r="AG30" s="71"/>
      <c r="AH30" s="71"/>
    </row>
    <row r="31" spans="3:34" ht="15.75" customHeight="1">
      <c r="C31" s="72"/>
      <c r="D31" s="72" t="s">
        <v>30</v>
      </c>
      <c r="E31" s="72"/>
      <c r="F31" s="72"/>
      <c r="G31" s="72"/>
      <c r="H31" s="72"/>
      <c r="I31" s="72"/>
      <c r="J31" s="72"/>
      <c r="K31" s="72"/>
      <c r="L31" s="72"/>
      <c r="M31" s="72"/>
      <c r="N31" s="72"/>
      <c r="O31" s="72"/>
      <c r="P31" s="72"/>
      <c r="Q31" s="73">
        <v>3.4</v>
      </c>
      <c r="R31" s="71"/>
      <c r="S31" s="71"/>
      <c r="T31" s="71"/>
      <c r="U31" s="71"/>
      <c r="V31" s="74"/>
      <c r="W31" s="70">
        <f t="shared" si="0"/>
        <v>1.1997177134791814</v>
      </c>
      <c r="X31" s="71"/>
      <c r="Y31" s="71"/>
      <c r="Z31" s="71"/>
      <c r="AA31" s="71"/>
      <c r="AB31" s="74"/>
      <c r="AC31" s="70">
        <f t="shared" si="1"/>
        <v>0.51908396946564883</v>
      </c>
      <c r="AD31" s="71"/>
      <c r="AE31" s="71"/>
      <c r="AF31" s="71"/>
      <c r="AG31" s="71"/>
      <c r="AH31" s="71"/>
    </row>
    <row r="32" spans="3:34" ht="15.75" customHeight="1">
      <c r="C32" s="72"/>
      <c r="D32" s="72" t="s">
        <v>31</v>
      </c>
      <c r="E32" s="72"/>
      <c r="F32" s="72"/>
      <c r="G32" s="72"/>
      <c r="H32" s="72"/>
      <c r="I32" s="72"/>
      <c r="J32" s="72"/>
      <c r="K32" s="72"/>
      <c r="L32" s="72"/>
      <c r="M32" s="72"/>
      <c r="N32" s="72"/>
      <c r="O32" s="72"/>
      <c r="P32" s="72"/>
      <c r="Q32" s="73">
        <v>9</v>
      </c>
      <c r="R32" s="71"/>
      <c r="S32" s="71"/>
      <c r="T32" s="71"/>
      <c r="U32" s="71"/>
      <c r="V32" s="74"/>
      <c r="W32" s="70">
        <f t="shared" si="0"/>
        <v>3.1757233592095977</v>
      </c>
      <c r="X32" s="71"/>
      <c r="Y32" s="71"/>
      <c r="Z32" s="71"/>
      <c r="AA32" s="71"/>
      <c r="AB32" s="74"/>
      <c r="AC32" s="70">
        <f t="shared" si="1"/>
        <v>1.3740458015267176</v>
      </c>
      <c r="AD32" s="71"/>
      <c r="AE32" s="71"/>
      <c r="AF32" s="71"/>
      <c r="AG32" s="71"/>
      <c r="AH32" s="71"/>
    </row>
    <row r="33" spans="3:34" ht="15.75" customHeight="1">
      <c r="C33" s="72"/>
      <c r="D33" s="72" t="s">
        <v>32</v>
      </c>
      <c r="E33" s="72"/>
      <c r="F33" s="72"/>
      <c r="G33" s="72"/>
      <c r="H33" s="72"/>
      <c r="I33" s="72"/>
      <c r="J33" s="72"/>
      <c r="K33" s="72"/>
      <c r="L33" s="72"/>
      <c r="M33" s="72"/>
      <c r="N33" s="72"/>
      <c r="O33" s="72"/>
      <c r="P33" s="72"/>
      <c r="Q33" s="73">
        <v>19</v>
      </c>
      <c r="R33" s="71"/>
      <c r="S33" s="71"/>
      <c r="T33" s="71"/>
      <c r="U33" s="71"/>
      <c r="V33" s="74"/>
      <c r="W33" s="70">
        <f t="shared" si="0"/>
        <v>6.7043048694424847</v>
      </c>
      <c r="X33" s="71"/>
      <c r="Y33" s="71"/>
      <c r="Z33" s="71"/>
      <c r="AA33" s="71"/>
      <c r="AB33" s="74"/>
      <c r="AC33" s="70">
        <f t="shared" si="1"/>
        <v>2.9007633587786259</v>
      </c>
      <c r="AD33" s="71"/>
      <c r="AE33" s="71"/>
      <c r="AF33" s="71"/>
      <c r="AG33" s="71"/>
      <c r="AH33" s="71"/>
    </row>
    <row r="34" spans="3:34" ht="15.75" customHeight="1">
      <c r="C34" s="72"/>
      <c r="D34" s="72" t="s">
        <v>33</v>
      </c>
      <c r="E34" s="72"/>
      <c r="F34" s="72"/>
      <c r="G34" s="72"/>
      <c r="H34" s="72"/>
      <c r="I34" s="72"/>
      <c r="J34" s="72"/>
      <c r="K34" s="72"/>
      <c r="L34" s="72"/>
      <c r="M34" s="72"/>
      <c r="N34" s="72"/>
      <c r="O34" s="72"/>
      <c r="P34" s="72"/>
      <c r="Q34" s="73">
        <v>15</v>
      </c>
      <c r="R34" s="71"/>
      <c r="S34" s="71"/>
      <c r="T34" s="71"/>
      <c r="U34" s="71"/>
      <c r="V34" s="74"/>
      <c r="W34" s="70">
        <f t="shared" si="0"/>
        <v>5.2928722653493301</v>
      </c>
      <c r="X34" s="71"/>
      <c r="Y34" s="71"/>
      <c r="Z34" s="71"/>
      <c r="AA34" s="71"/>
      <c r="AB34" s="74"/>
      <c r="AC34" s="70">
        <f t="shared" si="1"/>
        <v>2.2900763358778624</v>
      </c>
      <c r="AD34" s="71"/>
      <c r="AE34" s="71"/>
      <c r="AF34" s="71"/>
      <c r="AG34" s="71"/>
      <c r="AH34" s="71"/>
    </row>
    <row r="35" spans="3:34" ht="11.25" customHeight="1" thickBot="1">
      <c r="C35" s="75"/>
      <c r="D35" s="75"/>
      <c r="E35" s="75"/>
      <c r="F35" s="75"/>
      <c r="G35" s="75"/>
      <c r="H35" s="75"/>
      <c r="I35" s="75"/>
      <c r="J35" s="75"/>
      <c r="K35" s="75"/>
      <c r="L35" s="75"/>
      <c r="M35" s="75"/>
      <c r="N35" s="75"/>
      <c r="O35" s="75"/>
      <c r="P35" s="75"/>
      <c r="Q35" s="76"/>
      <c r="R35" s="77"/>
      <c r="S35" s="77"/>
      <c r="T35" s="77"/>
      <c r="U35" s="77"/>
      <c r="V35" s="77"/>
      <c r="W35" s="77"/>
      <c r="X35" s="77"/>
      <c r="Y35" s="77"/>
      <c r="Z35" s="77"/>
      <c r="AA35" s="77"/>
      <c r="AB35" s="77"/>
      <c r="AC35" s="41"/>
      <c r="AD35" s="41"/>
      <c r="AE35" s="41"/>
      <c r="AF35" s="41"/>
      <c r="AG35" s="41"/>
      <c r="AH35" s="41"/>
    </row>
    <row r="36" spans="3:34" ht="15.75" customHeight="1" thickTop="1">
      <c r="C36" s="78" t="s">
        <v>34</v>
      </c>
      <c r="AH36" s="7" t="s">
        <v>35</v>
      </c>
    </row>
    <row r="37" spans="3:34" ht="10.5" customHeight="1"/>
    <row r="38" spans="3:34" s="79" customFormat="1" ht="15.75" customHeight="1">
      <c r="C38" s="5" t="s">
        <v>36</v>
      </c>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7"/>
    </row>
    <row r="39" spans="3:34" s="5" customFormat="1" ht="15.75" customHeight="1" thickBot="1">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7" t="s">
        <v>37</v>
      </c>
    </row>
    <row r="40" spans="3:34" s="4" customFormat="1" ht="15.75" customHeight="1" thickTop="1">
      <c r="C40" s="8" t="s">
        <v>38</v>
      </c>
      <c r="D40" s="8"/>
      <c r="E40" s="8"/>
      <c r="F40" s="8"/>
      <c r="G40" s="8"/>
      <c r="H40" s="8"/>
      <c r="I40" s="8"/>
      <c r="J40" s="8"/>
      <c r="K40" s="53" t="s">
        <v>39</v>
      </c>
      <c r="L40" s="54"/>
      <c r="M40" s="54"/>
      <c r="N40" s="54"/>
      <c r="O40" s="54" t="s">
        <v>40</v>
      </c>
      <c r="P40" s="54"/>
      <c r="Q40" s="54"/>
      <c r="R40" s="54"/>
      <c r="S40" s="54" t="s">
        <v>41</v>
      </c>
      <c r="T40" s="54"/>
      <c r="U40" s="54"/>
      <c r="V40" s="54"/>
      <c r="W40" s="54" t="s">
        <v>42</v>
      </c>
      <c r="X40" s="54"/>
      <c r="Y40" s="54"/>
      <c r="Z40" s="54"/>
      <c r="AA40" s="54" t="s">
        <v>43</v>
      </c>
      <c r="AB40" s="54"/>
      <c r="AC40" s="54"/>
      <c r="AD40" s="54"/>
      <c r="AE40" s="54" t="s">
        <v>44</v>
      </c>
      <c r="AF40" s="54"/>
      <c r="AG40" s="54"/>
      <c r="AH40" s="9"/>
    </row>
    <row r="41" spans="3:34" s="4" customFormat="1" ht="15.75" customHeight="1">
      <c r="C41" s="27"/>
      <c r="D41" s="27"/>
      <c r="E41" s="27"/>
      <c r="F41" s="27"/>
      <c r="G41" s="27"/>
      <c r="H41" s="27"/>
      <c r="I41" s="27"/>
      <c r="J41" s="27"/>
      <c r="K41" s="56"/>
      <c r="L41" s="57"/>
      <c r="M41" s="57"/>
      <c r="N41" s="57"/>
      <c r="O41" s="57"/>
      <c r="P41" s="57"/>
      <c r="Q41" s="57"/>
      <c r="R41" s="57"/>
      <c r="S41" s="57"/>
      <c r="T41" s="57"/>
      <c r="U41" s="57"/>
      <c r="V41" s="57"/>
      <c r="W41" s="57"/>
      <c r="X41" s="57"/>
      <c r="Y41" s="57"/>
      <c r="Z41" s="57"/>
      <c r="AA41" s="57"/>
      <c r="AB41" s="57"/>
      <c r="AC41" s="57"/>
      <c r="AD41" s="57"/>
      <c r="AE41" s="57"/>
      <c r="AF41" s="57"/>
      <c r="AG41" s="57"/>
      <c r="AH41" s="80"/>
    </row>
    <row r="42" spans="3:34" s="59" customFormat="1" ht="11.25" customHeight="1">
      <c r="K42" s="60" t="s">
        <v>45</v>
      </c>
      <c r="L42" s="61"/>
      <c r="M42" s="61"/>
      <c r="N42" s="61"/>
      <c r="O42" s="61" t="s">
        <v>45</v>
      </c>
      <c r="P42" s="61"/>
      <c r="Q42" s="61"/>
      <c r="R42" s="61"/>
      <c r="S42" s="61" t="s">
        <v>45</v>
      </c>
      <c r="T42" s="61"/>
      <c r="U42" s="61"/>
      <c r="V42" s="61"/>
      <c r="W42" s="61" t="s">
        <v>45</v>
      </c>
      <c r="X42" s="61"/>
      <c r="Y42" s="61"/>
      <c r="Z42" s="61"/>
      <c r="AA42" s="61" t="s">
        <v>45</v>
      </c>
      <c r="AB42" s="61"/>
      <c r="AC42" s="61"/>
      <c r="AD42" s="61"/>
      <c r="AE42" s="61" t="s">
        <v>45</v>
      </c>
      <c r="AF42" s="61"/>
      <c r="AG42" s="61"/>
      <c r="AH42" s="81"/>
    </row>
    <row r="43" spans="3:34" ht="15.75" customHeight="1">
      <c r="C43" s="82" t="s">
        <v>46</v>
      </c>
      <c r="D43" s="82"/>
      <c r="E43" s="82"/>
      <c r="F43" s="82"/>
      <c r="G43" s="82"/>
      <c r="H43" s="82"/>
      <c r="I43" s="82"/>
      <c r="J43" s="82"/>
      <c r="K43" s="83">
        <f>SUM(O43:AH43)</f>
        <v>4224746</v>
      </c>
      <c r="L43" s="84"/>
      <c r="M43" s="84"/>
      <c r="N43" s="85"/>
      <c r="O43" s="86">
        <v>1610659</v>
      </c>
      <c r="P43" s="84"/>
      <c r="Q43" s="84"/>
      <c r="R43" s="85"/>
      <c r="S43" s="86">
        <v>228732</v>
      </c>
      <c r="T43" s="84"/>
      <c r="U43" s="84"/>
      <c r="V43" s="85"/>
      <c r="W43" s="86">
        <v>2155518</v>
      </c>
      <c r="X43" s="84"/>
      <c r="Y43" s="84"/>
      <c r="Z43" s="85"/>
      <c r="AA43" s="86">
        <v>19212</v>
      </c>
      <c r="AB43" s="84"/>
      <c r="AC43" s="84"/>
      <c r="AD43" s="85"/>
      <c r="AE43" s="86">
        <v>210625</v>
      </c>
      <c r="AF43" s="84"/>
      <c r="AG43" s="84"/>
      <c r="AH43" s="84"/>
    </row>
    <row r="44" spans="3:34" ht="15.75" customHeight="1">
      <c r="C44" s="87"/>
      <c r="D44" s="87"/>
      <c r="E44" s="87"/>
      <c r="F44" s="87"/>
      <c r="G44" s="87"/>
      <c r="H44" s="87"/>
      <c r="I44" s="87"/>
      <c r="J44" s="87"/>
      <c r="K44" s="88" t="str">
        <f>"("&amp;ROUND(K43/$K43*100,1)&amp;"%)"</f>
        <v>(100%)</v>
      </c>
      <c r="L44" s="89"/>
      <c r="M44" s="89"/>
      <c r="N44" s="89"/>
      <c r="O44" s="90" t="str">
        <f>"("&amp;ROUND(O43/$K43*100,1)&amp;"%)"</f>
        <v>(38.1%)</v>
      </c>
      <c r="P44" s="90"/>
      <c r="Q44" s="90"/>
      <c r="R44" s="90"/>
      <c r="S44" s="90" t="str">
        <f>"("&amp;ROUND(S43/$K43*100,1)&amp;"%)"</f>
        <v>(5.4%)</v>
      </c>
      <c r="T44" s="90"/>
      <c r="U44" s="90"/>
      <c r="V44" s="90"/>
      <c r="W44" s="90" t="str">
        <f>"("&amp;ROUND(W43/$K43*100,1)&amp;"%)"</f>
        <v>(51%)</v>
      </c>
      <c r="X44" s="90"/>
      <c r="Y44" s="90"/>
      <c r="Z44" s="90"/>
      <c r="AA44" s="90" t="str">
        <f>"("&amp;ROUND(AA43/$K43*100,1)&amp;"%)"</f>
        <v>(0.5%)</v>
      </c>
      <c r="AB44" s="90"/>
      <c r="AC44" s="90"/>
      <c r="AD44" s="90"/>
      <c r="AE44" s="89" t="str">
        <f>"("&amp;ROUND(AE43/$K43*100,1)&amp;"%)"</f>
        <v>(5%)</v>
      </c>
      <c r="AF44" s="89"/>
      <c r="AG44" s="89"/>
      <c r="AH44" s="89"/>
    </row>
    <row r="45" spans="3:34" ht="15.75" customHeight="1">
      <c r="C45" s="82"/>
      <c r="D45" s="82"/>
      <c r="E45" s="82"/>
      <c r="F45" s="82"/>
      <c r="G45" s="82"/>
      <c r="H45" s="82"/>
      <c r="I45" s="82"/>
      <c r="J45" s="82"/>
      <c r="K45" s="91"/>
      <c r="L45" s="92"/>
      <c r="M45" s="92"/>
      <c r="N45" s="92"/>
      <c r="O45" s="93"/>
      <c r="P45" s="93"/>
      <c r="Q45" s="93"/>
      <c r="R45" s="93"/>
      <c r="S45" s="94"/>
      <c r="T45" s="94"/>
      <c r="U45" s="94"/>
      <c r="V45" s="94"/>
      <c r="W45" s="94"/>
      <c r="X45" s="94"/>
      <c r="Y45" s="94"/>
      <c r="Z45" s="94"/>
      <c r="AA45" s="94"/>
      <c r="AB45" s="94"/>
      <c r="AC45" s="94"/>
      <c r="AD45" s="94"/>
      <c r="AE45" s="94"/>
      <c r="AF45" s="94"/>
      <c r="AG45" s="94"/>
      <c r="AH45" s="95"/>
    </row>
    <row r="46" spans="3:34" ht="15.75" hidden="1" customHeight="1" outlineLevel="1">
      <c r="C46" s="82" t="s">
        <v>47</v>
      </c>
      <c r="D46" s="82"/>
      <c r="E46" s="82"/>
      <c r="F46" s="82"/>
      <c r="G46" s="82"/>
      <c r="H46" s="82"/>
      <c r="I46" s="82"/>
      <c r="J46" s="82"/>
      <c r="K46" s="96">
        <f>SUM(O46:AH46)</f>
        <v>4243637</v>
      </c>
      <c r="L46" s="97"/>
      <c r="M46" s="97"/>
      <c r="N46" s="97"/>
      <c r="O46" s="98">
        <v>1843497</v>
      </c>
      <c r="P46" s="98"/>
      <c r="Q46" s="98"/>
      <c r="R46" s="98"/>
      <c r="S46" s="98">
        <v>245709</v>
      </c>
      <c r="T46" s="98"/>
      <c r="U46" s="98"/>
      <c r="V46" s="98"/>
      <c r="W46" s="98">
        <v>1917335</v>
      </c>
      <c r="X46" s="98"/>
      <c r="Y46" s="98"/>
      <c r="Z46" s="98"/>
      <c r="AA46" s="98">
        <v>19128</v>
      </c>
      <c r="AB46" s="98"/>
      <c r="AC46" s="98"/>
      <c r="AD46" s="98"/>
      <c r="AE46" s="98">
        <v>217968</v>
      </c>
      <c r="AF46" s="98"/>
      <c r="AG46" s="98"/>
      <c r="AH46" s="99"/>
    </row>
    <row r="47" spans="3:34" ht="15.75" hidden="1" customHeight="1" outlineLevel="1">
      <c r="C47" s="82"/>
      <c r="D47" s="82"/>
      <c r="E47" s="82"/>
      <c r="F47" s="82"/>
      <c r="G47" s="82"/>
      <c r="H47" s="82"/>
      <c r="I47" s="82"/>
      <c r="J47" s="82"/>
      <c r="K47" s="96"/>
      <c r="L47" s="97"/>
      <c r="M47" s="97"/>
      <c r="N47" s="97"/>
      <c r="O47" s="98" t="str">
        <f>"("&amp;ROUND(O46/$K46*100,1)&amp;")"</f>
        <v>(43.4)</v>
      </c>
      <c r="P47" s="98"/>
      <c r="Q47" s="98"/>
      <c r="R47" s="98"/>
      <c r="S47" s="98" t="str">
        <f>"("&amp;ROUND(S46/$K46*100,1)&amp;")"</f>
        <v>(5.8)</v>
      </c>
      <c r="T47" s="98"/>
      <c r="U47" s="98"/>
      <c r="V47" s="98"/>
      <c r="W47" s="98" t="str">
        <f>"("&amp;ROUND(W46/$K46*100,1)&amp;")"</f>
        <v>(45.2)</v>
      </c>
      <c r="X47" s="98"/>
      <c r="Y47" s="98"/>
      <c r="Z47" s="98"/>
      <c r="AA47" s="98" t="str">
        <f>"("&amp;ROUND(AA46/$K46*100,1)&amp;")"</f>
        <v>(0.5)</v>
      </c>
      <c r="AB47" s="98"/>
      <c r="AC47" s="98"/>
      <c r="AD47" s="98"/>
      <c r="AE47" s="98" t="str">
        <f>"("&amp;ROUND(AE46/$K46*100,1)&amp;")"</f>
        <v>(5.1)</v>
      </c>
      <c r="AF47" s="98"/>
      <c r="AG47" s="98"/>
      <c r="AH47" s="99"/>
    </row>
    <row r="48" spans="3:34" ht="15.75" hidden="1" customHeight="1" outlineLevel="1">
      <c r="C48" s="82" t="s">
        <v>48</v>
      </c>
      <c r="D48" s="82"/>
      <c r="E48" s="82"/>
      <c r="F48" s="82"/>
      <c r="G48" s="82"/>
      <c r="H48" s="82"/>
      <c r="I48" s="82"/>
      <c r="J48" s="82"/>
      <c r="K48" s="100">
        <f>SUM(O48:AH48)</f>
        <v>4248059</v>
      </c>
      <c r="L48" s="101"/>
      <c r="M48" s="101"/>
      <c r="N48" s="101"/>
      <c r="O48" s="98">
        <v>1832398</v>
      </c>
      <c r="P48" s="98"/>
      <c r="Q48" s="98"/>
      <c r="R48" s="98"/>
      <c r="S48" s="98">
        <v>241471</v>
      </c>
      <c r="T48" s="98"/>
      <c r="U48" s="98"/>
      <c r="V48" s="98"/>
      <c r="W48" s="98">
        <v>1941598</v>
      </c>
      <c r="X48" s="98"/>
      <c r="Y48" s="98"/>
      <c r="Z48" s="98"/>
      <c r="AA48" s="98">
        <v>19212</v>
      </c>
      <c r="AB48" s="98"/>
      <c r="AC48" s="98"/>
      <c r="AD48" s="98"/>
      <c r="AE48" s="98">
        <v>213380</v>
      </c>
      <c r="AF48" s="98"/>
      <c r="AG48" s="98"/>
      <c r="AH48" s="99"/>
    </row>
    <row r="49" spans="3:34" ht="15.75" hidden="1" customHeight="1" outlineLevel="1">
      <c r="C49" s="82"/>
      <c r="D49" s="82"/>
      <c r="E49" s="82"/>
      <c r="F49" s="82"/>
      <c r="G49" s="82"/>
      <c r="H49" s="82"/>
      <c r="I49" s="82"/>
      <c r="J49" s="82"/>
      <c r="K49" s="91" t="str">
        <f>"("&amp;ROUND(K48/$K48*100,1)&amp;")"</f>
        <v>(100)</v>
      </c>
      <c r="L49" s="92"/>
      <c r="M49" s="92"/>
      <c r="N49" s="92"/>
      <c r="O49" s="94" t="str">
        <f>"("&amp;ROUND(O48/$K48*100,1)&amp;")"</f>
        <v>(43.1)</v>
      </c>
      <c r="P49" s="94"/>
      <c r="Q49" s="94"/>
      <c r="R49" s="94"/>
      <c r="S49" s="94" t="str">
        <f>"("&amp;ROUND(S48/$K48*100,1)&amp;")"</f>
        <v>(5.7)</v>
      </c>
      <c r="T49" s="94"/>
      <c r="U49" s="94"/>
      <c r="V49" s="94"/>
      <c r="W49" s="94" t="str">
        <f>"("&amp;ROUND(W48/$K48*100,1)&amp;")"</f>
        <v>(45.7)</v>
      </c>
      <c r="X49" s="94"/>
      <c r="Y49" s="94"/>
      <c r="Z49" s="94"/>
      <c r="AA49" s="94" t="str">
        <f>"("&amp;ROUND(AA48/$K48*100,1)&amp;")"</f>
        <v>(0.5)</v>
      </c>
      <c r="AB49" s="94"/>
      <c r="AC49" s="94"/>
      <c r="AD49" s="94"/>
      <c r="AE49" s="102" t="str">
        <f>"("&amp;ROUND(AE48/$K48*100,1)&amp;")"</f>
        <v>(5)</v>
      </c>
      <c r="AF49" s="102"/>
      <c r="AG49" s="102"/>
      <c r="AH49" s="103"/>
    </row>
    <row r="50" spans="3:34" ht="15.75" customHeight="1" collapsed="1">
      <c r="C50" s="82" t="s">
        <v>49</v>
      </c>
      <c r="D50" s="82"/>
      <c r="E50" s="82"/>
      <c r="F50" s="82"/>
      <c r="G50" s="82"/>
      <c r="H50" s="82"/>
      <c r="I50" s="82"/>
      <c r="J50" s="104"/>
      <c r="K50" s="105">
        <f>SUM(O50:AH50)</f>
        <v>4213759</v>
      </c>
      <c r="L50" s="106"/>
      <c r="M50" s="106"/>
      <c r="N50" s="107"/>
      <c r="O50" s="108">
        <v>1645267</v>
      </c>
      <c r="P50" s="109"/>
      <c r="Q50" s="109"/>
      <c r="R50" s="110"/>
      <c r="S50" s="111">
        <v>237804</v>
      </c>
      <c r="T50" s="111"/>
      <c r="U50" s="111"/>
      <c r="V50" s="111"/>
      <c r="W50" s="111">
        <v>2105489</v>
      </c>
      <c r="X50" s="111"/>
      <c r="Y50" s="111"/>
      <c r="Z50" s="111"/>
      <c r="AA50" s="111">
        <v>19212</v>
      </c>
      <c r="AB50" s="111"/>
      <c r="AC50" s="111"/>
      <c r="AD50" s="111"/>
      <c r="AE50" s="111">
        <v>205987</v>
      </c>
      <c r="AF50" s="111"/>
      <c r="AG50" s="111"/>
      <c r="AH50" s="108"/>
    </row>
    <row r="51" spans="3:34" ht="15.75" customHeight="1">
      <c r="C51" s="82"/>
      <c r="D51" s="82"/>
      <c r="E51" s="82"/>
      <c r="F51" s="82"/>
      <c r="G51" s="82"/>
      <c r="H51" s="82"/>
      <c r="I51" s="82"/>
      <c r="J51" s="104"/>
      <c r="K51" s="91" t="str">
        <f>"("&amp;ROUND(K50/$K50*100,1)&amp;"%)"</f>
        <v>(100%)</v>
      </c>
      <c r="L51" s="92"/>
      <c r="M51" s="92"/>
      <c r="N51" s="92"/>
      <c r="O51" s="93" t="str">
        <f>"("&amp;ROUND(O50/$K50*100,1)&amp;"%)"</f>
        <v>(39%)</v>
      </c>
      <c r="P51" s="93"/>
      <c r="Q51" s="93"/>
      <c r="R51" s="93"/>
      <c r="S51" s="94" t="str">
        <f>"("&amp;ROUND(S50/$K50*100,1)&amp;"%)"</f>
        <v>(5.6%)</v>
      </c>
      <c r="T51" s="94"/>
      <c r="U51" s="94"/>
      <c r="V51" s="94"/>
      <c r="W51" s="94" t="str">
        <f>"("&amp;ROUND(W50/$K50*100,1)&amp;"%)"</f>
        <v>(50%)</v>
      </c>
      <c r="X51" s="94"/>
      <c r="Y51" s="94"/>
      <c r="Z51" s="94"/>
      <c r="AA51" s="94" t="str">
        <f>"("&amp;ROUND(AA50/$K50*100,1)&amp;"%)"</f>
        <v>(0.5%)</v>
      </c>
      <c r="AB51" s="94"/>
      <c r="AC51" s="94"/>
      <c r="AD51" s="94"/>
      <c r="AE51" s="94" t="str">
        <f>"("&amp;ROUND(AE50/$K50*100,1)&amp;"%)"</f>
        <v>(4.9%)</v>
      </c>
      <c r="AF51" s="94"/>
      <c r="AG51" s="94"/>
      <c r="AH51" s="95"/>
    </row>
    <row r="52" spans="3:34" ht="15.75" customHeight="1">
      <c r="C52" s="82" t="s">
        <v>50</v>
      </c>
      <c r="D52" s="82"/>
      <c r="E52" s="82"/>
      <c r="F52" s="82"/>
      <c r="G52" s="82"/>
      <c r="H52" s="82"/>
      <c r="I52" s="82"/>
      <c r="J52" s="82"/>
      <c r="K52" s="105">
        <f>SUM(O52:AH52)</f>
        <v>4212999</v>
      </c>
      <c r="L52" s="106"/>
      <c r="M52" s="106"/>
      <c r="N52" s="107"/>
      <c r="O52" s="111">
        <v>1638082</v>
      </c>
      <c r="P52" s="111"/>
      <c r="Q52" s="111"/>
      <c r="R52" s="111"/>
      <c r="S52" s="111">
        <v>234402</v>
      </c>
      <c r="T52" s="111"/>
      <c r="U52" s="111"/>
      <c r="V52" s="111"/>
      <c r="W52" s="111">
        <v>2115155</v>
      </c>
      <c r="X52" s="111"/>
      <c r="Y52" s="111"/>
      <c r="Z52" s="111"/>
      <c r="AA52" s="111">
        <v>19212</v>
      </c>
      <c r="AB52" s="111"/>
      <c r="AC52" s="111"/>
      <c r="AD52" s="111"/>
      <c r="AE52" s="111">
        <v>206148</v>
      </c>
      <c r="AF52" s="111"/>
      <c r="AG52" s="111"/>
      <c r="AH52" s="108"/>
    </row>
    <row r="53" spans="3:34" ht="15.75" customHeight="1">
      <c r="C53" s="82"/>
      <c r="D53" s="82"/>
      <c r="E53" s="82"/>
      <c r="F53" s="82"/>
      <c r="G53" s="82"/>
      <c r="H53" s="82"/>
      <c r="I53" s="82"/>
      <c r="J53" s="82"/>
      <c r="K53" s="112" t="str">
        <f>"("&amp;ROUND(K52/$K52*100,1)&amp;"%)"</f>
        <v>(100%)</v>
      </c>
      <c r="L53" s="113"/>
      <c r="M53" s="113"/>
      <c r="N53" s="114"/>
      <c r="O53" s="115" t="str">
        <f>"("&amp;ROUND(O52/$K52*100,1)&amp;"%)"</f>
        <v>(38.9%)</v>
      </c>
      <c r="P53" s="115"/>
      <c r="Q53" s="115"/>
      <c r="R53" s="115"/>
      <c r="S53" s="94" t="str">
        <f>"("&amp;ROUND(S52/$K52*100,1)&amp;"%)"</f>
        <v>(5.6%)</v>
      </c>
      <c r="T53" s="94"/>
      <c r="U53" s="94"/>
      <c r="V53" s="94"/>
      <c r="W53" s="116" t="str">
        <f>"("&amp;ROUND(W52/$K52*100,1)&amp;"%)"</f>
        <v>(50.2%)</v>
      </c>
      <c r="X53" s="116"/>
      <c r="Y53" s="116"/>
      <c r="Z53" s="116"/>
      <c r="AA53" s="94" t="str">
        <f>"("&amp;ROUND(AA52/$K52*100,1)&amp;"%)"</f>
        <v>(0.5%)</v>
      </c>
      <c r="AB53" s="94"/>
      <c r="AC53" s="94"/>
      <c r="AD53" s="94"/>
      <c r="AE53" s="94" t="str">
        <f>"("&amp;ROUND(AE52/$K52*100,1)&amp;"%)"</f>
        <v>(4.9%)</v>
      </c>
      <c r="AF53" s="94"/>
      <c r="AG53" s="94"/>
      <c r="AH53" s="95"/>
    </row>
    <row r="54" spans="3:34" ht="15.75" customHeight="1">
      <c r="C54" s="82" t="s">
        <v>51</v>
      </c>
      <c r="D54" s="82"/>
      <c r="E54" s="82"/>
      <c r="F54" s="82"/>
      <c r="G54" s="82"/>
      <c r="H54" s="82"/>
      <c r="I54" s="82"/>
      <c r="J54" s="82"/>
      <c r="K54" s="117">
        <f>SUM(O54:AH54)</f>
        <v>4222582</v>
      </c>
      <c r="L54" s="118"/>
      <c r="M54" s="118"/>
      <c r="N54" s="118"/>
      <c r="O54" s="111">
        <v>1627650</v>
      </c>
      <c r="P54" s="111"/>
      <c r="Q54" s="111"/>
      <c r="R54" s="111"/>
      <c r="S54" s="111">
        <v>234892</v>
      </c>
      <c r="T54" s="111"/>
      <c r="U54" s="111"/>
      <c r="V54" s="111"/>
      <c r="W54" s="111">
        <v>2133135</v>
      </c>
      <c r="X54" s="111"/>
      <c r="Y54" s="111"/>
      <c r="Z54" s="111"/>
      <c r="AA54" s="111">
        <v>19212</v>
      </c>
      <c r="AB54" s="111"/>
      <c r="AC54" s="111"/>
      <c r="AD54" s="111"/>
      <c r="AE54" s="111">
        <v>207693</v>
      </c>
      <c r="AF54" s="111"/>
      <c r="AG54" s="111"/>
      <c r="AH54" s="108"/>
    </row>
    <row r="55" spans="3:34" ht="15.75" customHeight="1">
      <c r="C55" s="82"/>
      <c r="D55" s="82"/>
      <c r="E55" s="82"/>
      <c r="F55" s="82"/>
      <c r="G55" s="82"/>
      <c r="H55" s="82"/>
      <c r="I55" s="82"/>
      <c r="J55" s="82"/>
      <c r="K55" s="91" t="str">
        <f>"("&amp;ROUND(K54/$K54*100,1)&amp;"%)"</f>
        <v>(100%)</v>
      </c>
      <c r="L55" s="92"/>
      <c r="M55" s="92"/>
      <c r="N55" s="92"/>
      <c r="O55" s="119" t="str">
        <f>"("&amp;ROUND(O54/$K54*100,1)&amp;"%)"</f>
        <v>(38.5%)</v>
      </c>
      <c r="P55" s="120"/>
      <c r="Q55" s="120"/>
      <c r="R55" s="121"/>
      <c r="S55" s="95" t="str">
        <f>"("&amp;ROUND(S54/$K54*100,1)&amp;"%)"</f>
        <v>(5.6%)</v>
      </c>
      <c r="T55" s="122"/>
      <c r="U55" s="122"/>
      <c r="V55" s="123"/>
      <c r="W55" s="95" t="str">
        <f>"("&amp;ROUND(W54/$K54*100,1)&amp;"%)"</f>
        <v>(50.5%)</v>
      </c>
      <c r="X55" s="122"/>
      <c r="Y55" s="122"/>
      <c r="Z55" s="123"/>
      <c r="AA55" s="95" t="str">
        <f>"("&amp;ROUND(AA54/$K54*100,1)&amp;"%)"</f>
        <v>(0.5%)</v>
      </c>
      <c r="AB55" s="122"/>
      <c r="AC55" s="122"/>
      <c r="AD55" s="123"/>
      <c r="AE55" s="95" t="str">
        <f>"("&amp;ROUND(AE54/$K54*100,1)&amp;"%)"</f>
        <v>(4.9%)</v>
      </c>
      <c r="AF55" s="122"/>
      <c r="AG55" s="122"/>
      <c r="AH55" s="122"/>
    </row>
    <row r="56" spans="3:34" ht="15.75" customHeight="1">
      <c r="C56" s="82" t="s">
        <v>52</v>
      </c>
      <c r="D56" s="82"/>
      <c r="E56" s="82"/>
      <c r="F56" s="82"/>
      <c r="G56" s="82"/>
      <c r="H56" s="82"/>
      <c r="I56" s="82"/>
      <c r="J56" s="82"/>
      <c r="K56" s="83">
        <f>SUM(O56:AH56)</f>
        <v>4220826</v>
      </c>
      <c r="L56" s="84"/>
      <c r="M56" s="84"/>
      <c r="N56" s="85"/>
      <c r="O56" s="86">
        <v>1619355</v>
      </c>
      <c r="P56" s="84"/>
      <c r="Q56" s="84"/>
      <c r="R56" s="85"/>
      <c r="S56" s="86">
        <v>231530</v>
      </c>
      <c r="T56" s="84"/>
      <c r="U56" s="84"/>
      <c r="V56" s="85"/>
      <c r="W56" s="86">
        <v>2141217</v>
      </c>
      <c r="X56" s="84"/>
      <c r="Y56" s="84"/>
      <c r="Z56" s="85"/>
      <c r="AA56" s="86">
        <v>19212</v>
      </c>
      <c r="AB56" s="84"/>
      <c r="AC56" s="84"/>
      <c r="AD56" s="85"/>
      <c r="AE56" s="86">
        <v>209512</v>
      </c>
      <c r="AF56" s="84"/>
      <c r="AG56" s="84"/>
      <c r="AH56" s="84"/>
    </row>
    <row r="57" spans="3:34" ht="15.75" customHeight="1">
      <c r="C57" s="87"/>
      <c r="D57" s="87"/>
      <c r="E57" s="87"/>
      <c r="F57" s="87"/>
      <c r="G57" s="87"/>
      <c r="H57" s="87"/>
      <c r="I57" s="87"/>
      <c r="J57" s="87"/>
      <c r="K57" s="88" t="str">
        <f>"("&amp;ROUND(K56/$K56*100,1)&amp;"%)"</f>
        <v>(100%)</v>
      </c>
      <c r="L57" s="89"/>
      <c r="M57" s="89"/>
      <c r="N57" s="89"/>
      <c r="O57" s="90" t="str">
        <f>"("&amp;ROUND(O56/$K56*100,1)&amp;"%)"</f>
        <v>(38.4%)</v>
      </c>
      <c r="P57" s="90"/>
      <c r="Q57" s="90"/>
      <c r="R57" s="90"/>
      <c r="S57" s="90" t="str">
        <f>"("&amp;ROUND(S56/$K56*100,1)&amp;"%)"</f>
        <v>(5.5%)</v>
      </c>
      <c r="T57" s="90"/>
      <c r="U57" s="90"/>
      <c r="V57" s="90"/>
      <c r="W57" s="90" t="str">
        <f>"("&amp;ROUND(W56/$K56*100,1)&amp;"%)"</f>
        <v>(50.7%)</v>
      </c>
      <c r="X57" s="90"/>
      <c r="Y57" s="90"/>
      <c r="Z57" s="90"/>
      <c r="AA57" s="90" t="str">
        <f>"("&amp;ROUND(AA56/$K56*100,1)&amp;"%)"</f>
        <v>(0.5%)</v>
      </c>
      <c r="AB57" s="90"/>
      <c r="AC57" s="90"/>
      <c r="AD57" s="90"/>
      <c r="AE57" s="89" t="str">
        <f>"("&amp;ROUND(AE56/$K56*100,1)&amp;"%)"</f>
        <v>(5%)</v>
      </c>
      <c r="AF57" s="89"/>
      <c r="AG57" s="89"/>
      <c r="AH57" s="89"/>
    </row>
    <row r="58" spans="3:34" ht="11.25" customHeight="1" thickBot="1">
      <c r="C58" s="75"/>
      <c r="D58" s="75"/>
      <c r="E58" s="75"/>
      <c r="F58" s="75"/>
      <c r="G58" s="75"/>
      <c r="H58" s="75"/>
      <c r="I58" s="75"/>
      <c r="J58" s="75"/>
      <c r="K58" s="124"/>
      <c r="L58" s="125"/>
      <c r="M58" s="125"/>
      <c r="N58" s="125"/>
      <c r="O58" s="126"/>
      <c r="P58" s="126"/>
      <c r="Q58" s="126"/>
      <c r="R58" s="126"/>
      <c r="S58" s="126"/>
      <c r="T58" s="126"/>
      <c r="U58" s="126"/>
      <c r="V58" s="126"/>
      <c r="W58" s="126"/>
      <c r="X58" s="126"/>
      <c r="Y58" s="126"/>
      <c r="Z58" s="126"/>
      <c r="AA58" s="126"/>
      <c r="AB58" s="126"/>
      <c r="AC58" s="126"/>
      <c r="AD58" s="126"/>
      <c r="AE58" s="126"/>
      <c r="AF58" s="126"/>
      <c r="AG58" s="126"/>
      <c r="AH58" s="127"/>
    </row>
    <row r="59" spans="3:34" ht="15.75" customHeight="1" thickTop="1">
      <c r="AH59" s="7" t="s">
        <v>53</v>
      </c>
    </row>
  </sheetData>
  <mergeCells count="207">
    <mergeCell ref="K58:N58"/>
    <mergeCell ref="O58:R58"/>
    <mergeCell ref="S58:V58"/>
    <mergeCell ref="W58:Z58"/>
    <mergeCell ref="AA58:AD58"/>
    <mergeCell ref="AE58:AH58"/>
    <mergeCell ref="AE56:AH56"/>
    <mergeCell ref="K57:N57"/>
    <mergeCell ref="O57:R57"/>
    <mergeCell ref="S57:V57"/>
    <mergeCell ref="W57:Z57"/>
    <mergeCell ref="AA57:AD57"/>
    <mergeCell ref="AE57:AH57"/>
    <mergeCell ref="C56:J57"/>
    <mergeCell ref="K56:N56"/>
    <mergeCell ref="O56:R56"/>
    <mergeCell ref="S56:V56"/>
    <mergeCell ref="W56:Z56"/>
    <mergeCell ref="AA56:AD56"/>
    <mergeCell ref="AE54:AH54"/>
    <mergeCell ref="K55:N55"/>
    <mergeCell ref="O55:R55"/>
    <mergeCell ref="S55:V55"/>
    <mergeCell ref="W55:Z55"/>
    <mergeCell ref="AA55:AD55"/>
    <mergeCell ref="AE55:AH55"/>
    <mergeCell ref="C54:J55"/>
    <mergeCell ref="K54:N54"/>
    <mergeCell ref="O54:R54"/>
    <mergeCell ref="S54:V54"/>
    <mergeCell ref="W54:Z54"/>
    <mergeCell ref="AA54:AD54"/>
    <mergeCell ref="AE52:AH52"/>
    <mergeCell ref="K53:N53"/>
    <mergeCell ref="O53:R53"/>
    <mergeCell ref="S53:V53"/>
    <mergeCell ref="W53:Z53"/>
    <mergeCell ref="AA53:AD53"/>
    <mergeCell ref="AE53:AH53"/>
    <mergeCell ref="C52:J53"/>
    <mergeCell ref="K52:N52"/>
    <mergeCell ref="O52:R52"/>
    <mergeCell ref="S52:V52"/>
    <mergeCell ref="W52:Z52"/>
    <mergeCell ref="AA52:AD52"/>
    <mergeCell ref="AE50:AH50"/>
    <mergeCell ref="K51:N51"/>
    <mergeCell ref="O51:R51"/>
    <mergeCell ref="S51:V51"/>
    <mergeCell ref="W51:Z51"/>
    <mergeCell ref="AA51:AD51"/>
    <mergeCell ref="AE51:AH51"/>
    <mergeCell ref="C50:J51"/>
    <mergeCell ref="K50:N50"/>
    <mergeCell ref="O50:R50"/>
    <mergeCell ref="S50:V50"/>
    <mergeCell ref="W50:Z50"/>
    <mergeCell ref="AA50:AD50"/>
    <mergeCell ref="AE48:AH48"/>
    <mergeCell ref="K49:N49"/>
    <mergeCell ref="O49:R49"/>
    <mergeCell ref="S49:V49"/>
    <mergeCell ref="W49:Z49"/>
    <mergeCell ref="AA49:AD49"/>
    <mergeCell ref="AE49:AH49"/>
    <mergeCell ref="S47:V47"/>
    <mergeCell ref="W47:Z47"/>
    <mergeCell ref="AA47:AD47"/>
    <mergeCell ref="AE47:AH47"/>
    <mergeCell ref="C48:J49"/>
    <mergeCell ref="K48:N48"/>
    <mergeCell ref="O48:R48"/>
    <mergeCell ref="S48:V48"/>
    <mergeCell ref="W48:Z48"/>
    <mergeCell ref="AA48:AD48"/>
    <mergeCell ref="AE45:AH45"/>
    <mergeCell ref="C46:J47"/>
    <mergeCell ref="K46:N46"/>
    <mergeCell ref="O46:R46"/>
    <mergeCell ref="S46:V46"/>
    <mergeCell ref="W46:Z46"/>
    <mergeCell ref="AA46:AD46"/>
    <mergeCell ref="AE46:AH46"/>
    <mergeCell ref="K47:N47"/>
    <mergeCell ref="O47:R47"/>
    <mergeCell ref="C45:J45"/>
    <mergeCell ref="K45:N45"/>
    <mergeCell ref="O45:R45"/>
    <mergeCell ref="S45:V45"/>
    <mergeCell ref="W45:Z45"/>
    <mergeCell ref="AA45:AD45"/>
    <mergeCell ref="AE43:AH43"/>
    <mergeCell ref="K44:N44"/>
    <mergeCell ref="O44:R44"/>
    <mergeCell ref="S44:V44"/>
    <mergeCell ref="W44:Z44"/>
    <mergeCell ref="AA44:AD44"/>
    <mergeCell ref="AE44:AH44"/>
    <mergeCell ref="C43:J44"/>
    <mergeCell ref="K43:N43"/>
    <mergeCell ref="O43:R43"/>
    <mergeCell ref="S43:V43"/>
    <mergeCell ref="W43:Z43"/>
    <mergeCell ref="AA43:AD43"/>
    <mergeCell ref="K42:N42"/>
    <mergeCell ref="O42:R42"/>
    <mergeCell ref="S42:V42"/>
    <mergeCell ref="W42:Z42"/>
    <mergeCell ref="AA42:AD42"/>
    <mergeCell ref="AE42:AH42"/>
    <mergeCell ref="Q35:V35"/>
    <mergeCell ref="W35:AB35"/>
    <mergeCell ref="AC35:AH35"/>
    <mergeCell ref="C40:J41"/>
    <mergeCell ref="K40:N41"/>
    <mergeCell ref="O40:R41"/>
    <mergeCell ref="S40:V41"/>
    <mergeCell ref="W40:Z41"/>
    <mergeCell ref="AA40:AD41"/>
    <mergeCell ref="AE40:AH41"/>
    <mergeCell ref="Q33:V33"/>
    <mergeCell ref="W33:AB33"/>
    <mergeCell ref="AC33:AH33"/>
    <mergeCell ref="Q34:V34"/>
    <mergeCell ref="W34:AB34"/>
    <mergeCell ref="AC34:AH34"/>
    <mergeCell ref="Q31:V31"/>
    <mergeCell ref="W31:AB31"/>
    <mergeCell ref="AC31:AH31"/>
    <mergeCell ref="Q32:V32"/>
    <mergeCell ref="W32:AB32"/>
    <mergeCell ref="AC32:AH32"/>
    <mergeCell ref="Q29:V29"/>
    <mergeCell ref="W29:AB29"/>
    <mergeCell ref="AC29:AH29"/>
    <mergeCell ref="Q30:V30"/>
    <mergeCell ref="W30:AB30"/>
    <mergeCell ref="AC30:AH30"/>
    <mergeCell ref="Q27:V27"/>
    <mergeCell ref="W27:AB27"/>
    <mergeCell ref="AC27:AH27"/>
    <mergeCell ref="Q28:V28"/>
    <mergeCell ref="W28:AB28"/>
    <mergeCell ref="AC28:AH28"/>
    <mergeCell ref="Q25:V25"/>
    <mergeCell ref="W25:AB25"/>
    <mergeCell ref="AC25:AH25"/>
    <mergeCell ref="Q26:V26"/>
    <mergeCell ref="W26:AB26"/>
    <mergeCell ref="AC26:AH26"/>
    <mergeCell ref="Q23:V23"/>
    <mergeCell ref="W23:AB23"/>
    <mergeCell ref="AC23:AH23"/>
    <mergeCell ref="Q24:V24"/>
    <mergeCell ref="W24:AB24"/>
    <mergeCell ref="AC24:AH24"/>
    <mergeCell ref="Q21:V21"/>
    <mergeCell ref="W21:AB21"/>
    <mergeCell ref="AC21:AH21"/>
    <mergeCell ref="Q22:V22"/>
    <mergeCell ref="W22:AB22"/>
    <mergeCell ref="AC22:AH22"/>
    <mergeCell ref="C19:M19"/>
    <mergeCell ref="Q19:V19"/>
    <mergeCell ref="W19:AB19"/>
    <mergeCell ref="AC19:AH19"/>
    <mergeCell ref="C20:P20"/>
    <mergeCell ref="Q20:V20"/>
    <mergeCell ref="W20:AB20"/>
    <mergeCell ref="AC20:AH20"/>
    <mergeCell ref="Y12:AA12"/>
    <mergeCell ref="AB12:AE12"/>
    <mergeCell ref="AF12:AH12"/>
    <mergeCell ref="C17:P18"/>
    <mergeCell ref="Q17:V18"/>
    <mergeCell ref="W17:AB18"/>
    <mergeCell ref="AC17:AH18"/>
    <mergeCell ref="U11:X11"/>
    <mergeCell ref="Y11:AA11"/>
    <mergeCell ref="AB11:AE11"/>
    <mergeCell ref="AF11:AH11"/>
    <mergeCell ref="C12:F12"/>
    <mergeCell ref="G12:J12"/>
    <mergeCell ref="K12:M12"/>
    <mergeCell ref="N12:Q12"/>
    <mergeCell ref="R12:T12"/>
    <mergeCell ref="U12:X12"/>
    <mergeCell ref="R9:T10"/>
    <mergeCell ref="U9:X10"/>
    <mergeCell ref="Y9:AA10"/>
    <mergeCell ref="AB9:AE10"/>
    <mergeCell ref="AF9:AH10"/>
    <mergeCell ref="C11:F11"/>
    <mergeCell ref="G11:J11"/>
    <mergeCell ref="K11:M11"/>
    <mergeCell ref="N11:Q11"/>
    <mergeCell ref="R11:T11"/>
    <mergeCell ref="B4:C4"/>
    <mergeCell ref="D4:AH4"/>
    <mergeCell ref="C7:F10"/>
    <mergeCell ref="G7:M8"/>
    <mergeCell ref="N7:T8"/>
    <mergeCell ref="U7:AA8"/>
    <mergeCell ref="AB7:AH8"/>
    <mergeCell ref="G9:J10"/>
    <mergeCell ref="K9:M10"/>
    <mergeCell ref="N9:Q10"/>
  </mergeCells>
  <phoneticPr fontId="3"/>
  <printOptions horizontalCentered="1"/>
  <pageMargins left="0.51181102362204722" right="0.51181102362204722" top="0.55118110236220474" bottom="0.55118110236220474" header="0.31496062992125984" footer="0.31496062992125984"/>
  <pageSetup paperSize="9" firstPageNumber="12" orientation="portrait" useFirstPageNumber="1" r:id="rId1"/>
  <headerFooter>
    <oddFooter>&amp;C&amp;"HGPｺﾞｼｯｸM,ﾒﾃﾞｨｳﾑ"&amp;10&amp;P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1CEA2-6AEA-4252-A7DB-434863D3950B}">
  <dimension ref="B1:BQ55"/>
  <sheetViews>
    <sheetView tabSelected="1" view="pageBreakPreview" zoomScaleNormal="100" zoomScaleSheetLayoutView="100" workbookViewId="0">
      <selection activeCell="Q33" sqref="Q33:V33"/>
    </sheetView>
  </sheetViews>
  <sheetFormatPr defaultColWidth="2.625" defaultRowHeight="15.75" customHeight="1" outlineLevelRow="1"/>
  <cols>
    <col min="1" max="19" width="2.625" style="752"/>
    <col min="20" max="20" width="2.75" style="752" customWidth="1"/>
    <col min="21" max="30" width="2.625" style="752" customWidth="1"/>
    <col min="31" max="35" width="2.625" style="752"/>
    <col min="36" max="36" width="0.125" style="752" customWidth="1"/>
    <col min="37" max="41" width="2.625" style="751" customWidth="1"/>
    <col min="42" max="69" width="2.625" style="751"/>
    <col min="70" max="16384" width="2.625" style="752"/>
  </cols>
  <sheetData>
    <row r="1" spans="2:69" s="665" customFormat="1" ht="15.75" customHeight="1">
      <c r="B1" s="663"/>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c r="AF1" s="663"/>
      <c r="AG1" s="663"/>
      <c r="AH1" s="663"/>
      <c r="AI1" s="663"/>
      <c r="AJ1" s="663"/>
      <c r="AK1" s="664"/>
      <c r="AL1" s="664"/>
      <c r="AM1" s="664"/>
      <c r="AN1" s="664"/>
      <c r="AO1" s="664"/>
      <c r="AP1" s="664"/>
      <c r="AQ1" s="664"/>
      <c r="AR1" s="664"/>
      <c r="AS1" s="664"/>
      <c r="AT1" s="664"/>
      <c r="AU1" s="664"/>
      <c r="AV1" s="664"/>
      <c r="AW1" s="664"/>
      <c r="AX1" s="664"/>
      <c r="AY1" s="664"/>
      <c r="AZ1" s="664"/>
      <c r="BA1" s="664"/>
      <c r="BB1" s="664"/>
      <c r="BC1" s="664"/>
      <c r="BD1" s="664"/>
      <c r="BE1" s="664"/>
      <c r="BF1" s="664"/>
      <c r="BG1" s="664"/>
      <c r="BH1" s="664"/>
      <c r="BI1" s="664"/>
      <c r="BJ1" s="664"/>
      <c r="BK1" s="664"/>
      <c r="BL1" s="664"/>
      <c r="BM1" s="664"/>
      <c r="BN1" s="664"/>
      <c r="BO1" s="664"/>
      <c r="BP1" s="664"/>
      <c r="BQ1" s="664"/>
    </row>
    <row r="2" spans="2:69" s="666" customFormat="1" ht="15.75" customHeight="1">
      <c r="C2" s="667" t="s">
        <v>459</v>
      </c>
      <c r="D2" s="667"/>
      <c r="E2" s="667"/>
      <c r="F2" s="667"/>
      <c r="G2" s="667"/>
      <c r="H2" s="667"/>
      <c r="I2" s="667"/>
      <c r="J2" s="667"/>
      <c r="K2" s="667"/>
      <c r="L2" s="667"/>
      <c r="M2" s="667"/>
      <c r="N2" s="667"/>
      <c r="O2" s="667"/>
      <c r="P2" s="667"/>
      <c r="Q2" s="667"/>
      <c r="R2" s="667"/>
      <c r="S2" s="667"/>
      <c r="T2" s="667"/>
      <c r="U2" s="667"/>
      <c r="V2" s="667"/>
      <c r="W2" s="667"/>
      <c r="X2" s="667"/>
      <c r="Y2" s="667"/>
      <c r="Z2" s="667"/>
      <c r="AA2" s="667"/>
      <c r="AB2" s="667"/>
      <c r="AC2" s="667"/>
      <c r="AD2" s="667"/>
      <c r="AE2" s="667"/>
      <c r="AF2" s="667"/>
      <c r="AG2" s="667"/>
      <c r="AH2" s="667"/>
      <c r="AK2" s="664"/>
      <c r="AL2" s="664"/>
      <c r="AM2" s="664"/>
      <c r="AN2" s="664"/>
      <c r="AO2" s="664"/>
      <c r="AP2" s="664"/>
      <c r="AQ2" s="664"/>
      <c r="AR2" s="664"/>
      <c r="AS2" s="664"/>
      <c r="AT2" s="664"/>
      <c r="AU2" s="664"/>
      <c r="AV2" s="664"/>
      <c r="AW2" s="664"/>
      <c r="AX2" s="664"/>
      <c r="AY2" s="664"/>
      <c r="AZ2" s="664"/>
      <c r="BA2" s="664"/>
      <c r="BB2" s="664"/>
      <c r="BC2" s="664"/>
      <c r="BD2" s="664"/>
      <c r="BE2" s="664"/>
      <c r="BF2" s="664"/>
      <c r="BG2" s="664"/>
      <c r="BH2" s="664"/>
      <c r="BI2" s="664"/>
      <c r="BJ2" s="664"/>
      <c r="BK2" s="664"/>
      <c r="BL2" s="664"/>
      <c r="BM2" s="664"/>
      <c r="BN2" s="664"/>
      <c r="BO2" s="664"/>
      <c r="BP2" s="664"/>
      <c r="BQ2" s="664"/>
    </row>
    <row r="3" spans="2:69" s="666" customFormat="1" ht="15.75" customHeight="1" thickBot="1">
      <c r="C3" s="668"/>
      <c r="D3" s="668"/>
      <c r="E3" s="668"/>
      <c r="F3" s="668"/>
      <c r="G3" s="668"/>
      <c r="H3" s="668"/>
      <c r="I3" s="668"/>
      <c r="J3" s="668"/>
      <c r="K3" s="668"/>
      <c r="L3" s="668"/>
      <c r="M3" s="668"/>
      <c r="N3" s="668"/>
      <c r="O3" s="668"/>
      <c r="P3" s="668"/>
      <c r="Q3" s="668"/>
      <c r="R3" s="668"/>
      <c r="S3" s="668"/>
      <c r="T3" s="668"/>
      <c r="U3" s="668"/>
      <c r="V3" s="668"/>
      <c r="W3" s="668"/>
      <c r="X3" s="668"/>
      <c r="Y3" s="668"/>
      <c r="Z3" s="668"/>
      <c r="AA3" s="668"/>
      <c r="AB3" s="668"/>
      <c r="AC3" s="668"/>
      <c r="AD3" s="668"/>
      <c r="AE3" s="668"/>
      <c r="AF3" s="668"/>
      <c r="AG3" s="668"/>
      <c r="AH3" s="669"/>
      <c r="AK3" s="664"/>
      <c r="AL3" s="664"/>
      <c r="AM3" s="664"/>
      <c r="AN3" s="664"/>
      <c r="AO3" s="664"/>
      <c r="AP3" s="664"/>
      <c r="AQ3" s="664"/>
      <c r="AR3" s="664"/>
      <c r="AS3" s="664"/>
      <c r="AT3" s="664"/>
      <c r="AU3" s="664"/>
      <c r="AV3" s="664"/>
      <c r="AW3" s="664"/>
      <c r="AX3" s="664"/>
      <c r="AY3" s="664"/>
      <c r="AZ3" s="664"/>
      <c r="BA3" s="664"/>
      <c r="BB3" s="664"/>
      <c r="BC3" s="664"/>
      <c r="BD3" s="664"/>
      <c r="BE3" s="664"/>
      <c r="BF3" s="664"/>
      <c r="BG3" s="664"/>
      <c r="BH3" s="664"/>
      <c r="BI3" s="664"/>
      <c r="BJ3" s="664"/>
      <c r="BK3" s="664"/>
      <c r="BL3" s="664"/>
      <c r="BM3" s="664"/>
      <c r="BN3" s="664"/>
      <c r="BO3" s="664"/>
      <c r="BP3" s="664"/>
      <c r="BQ3" s="664"/>
    </row>
    <row r="4" spans="2:69" s="665" customFormat="1" ht="15.75" customHeight="1" thickTop="1">
      <c r="C4" s="13" t="s">
        <v>460</v>
      </c>
      <c r="D4" s="13"/>
      <c r="E4" s="13"/>
      <c r="F4" s="13"/>
      <c r="G4" s="13"/>
      <c r="H4" s="670"/>
      <c r="I4" s="671" t="s">
        <v>72</v>
      </c>
      <c r="J4" s="672"/>
      <c r="K4" s="672"/>
      <c r="L4" s="672"/>
      <c r="M4" s="672"/>
      <c r="N4" s="672"/>
      <c r="O4" s="672"/>
      <c r="P4" s="672"/>
      <c r="Q4" s="672"/>
      <c r="R4" s="672"/>
      <c r="S4" s="672"/>
      <c r="T4" s="673"/>
      <c r="U4" s="671" t="s">
        <v>74</v>
      </c>
      <c r="V4" s="672"/>
      <c r="W4" s="672"/>
      <c r="X4" s="672"/>
      <c r="Y4" s="672"/>
      <c r="Z4" s="672"/>
      <c r="AA4" s="672"/>
      <c r="AB4" s="672"/>
      <c r="AC4" s="672"/>
      <c r="AD4" s="672"/>
      <c r="AE4" s="672"/>
      <c r="AF4" s="672"/>
    </row>
    <row r="5" spans="2:69" s="665" customFormat="1" ht="15.75" customHeight="1">
      <c r="C5" s="674"/>
      <c r="D5" s="674"/>
      <c r="E5" s="674"/>
      <c r="F5" s="674"/>
      <c r="G5" s="674"/>
      <c r="H5" s="675"/>
      <c r="I5" s="676" t="s">
        <v>461</v>
      </c>
      <c r="J5" s="21"/>
      <c r="K5" s="21"/>
      <c r="L5" s="21"/>
      <c r="M5" s="21"/>
      <c r="N5" s="677"/>
      <c r="O5" s="20" t="s">
        <v>462</v>
      </c>
      <c r="P5" s="21"/>
      <c r="Q5" s="21"/>
      <c r="R5" s="21"/>
      <c r="S5" s="21"/>
      <c r="T5" s="678"/>
      <c r="U5" s="676" t="s">
        <v>461</v>
      </c>
      <c r="V5" s="21"/>
      <c r="W5" s="21"/>
      <c r="X5" s="21"/>
      <c r="Y5" s="21"/>
      <c r="Z5" s="677"/>
      <c r="AA5" s="20" t="s">
        <v>462</v>
      </c>
      <c r="AB5" s="21"/>
      <c r="AC5" s="21"/>
      <c r="AD5" s="21"/>
      <c r="AE5" s="21"/>
      <c r="AF5" s="21"/>
      <c r="AG5" s="679"/>
      <c r="AH5" s="679"/>
    </row>
    <row r="6" spans="2:69" s="665" customFormat="1" ht="15.75" customHeight="1">
      <c r="C6" s="680"/>
      <c r="D6" s="680"/>
      <c r="E6" s="680"/>
      <c r="F6" s="680"/>
      <c r="G6" s="680"/>
      <c r="H6" s="680"/>
      <c r="I6" s="681" t="s">
        <v>104</v>
      </c>
      <c r="J6" s="682"/>
      <c r="K6" s="682"/>
      <c r="L6" s="682" t="s">
        <v>463</v>
      </c>
      <c r="M6" s="682"/>
      <c r="N6" s="682"/>
      <c r="O6" s="682" t="s">
        <v>104</v>
      </c>
      <c r="P6" s="682"/>
      <c r="Q6" s="682"/>
      <c r="R6" s="682" t="s">
        <v>463</v>
      </c>
      <c r="S6" s="682"/>
      <c r="T6" s="683"/>
      <c r="U6" s="681" t="s">
        <v>104</v>
      </c>
      <c r="V6" s="682"/>
      <c r="W6" s="682"/>
      <c r="X6" s="682" t="s">
        <v>463</v>
      </c>
      <c r="Y6" s="682"/>
      <c r="Z6" s="682"/>
      <c r="AA6" s="682" t="s">
        <v>104</v>
      </c>
      <c r="AB6" s="682"/>
      <c r="AC6" s="682"/>
      <c r="AD6" s="682" t="s">
        <v>463</v>
      </c>
      <c r="AE6" s="682"/>
      <c r="AF6" s="683"/>
      <c r="AG6" s="679"/>
      <c r="AH6" s="679"/>
    </row>
    <row r="7" spans="2:69" s="684" customFormat="1" ht="15.75" customHeight="1">
      <c r="C7" s="685"/>
      <c r="D7" s="685"/>
      <c r="E7" s="685"/>
      <c r="F7" s="685"/>
      <c r="G7" s="685"/>
      <c r="H7" s="685"/>
      <c r="I7" s="686" t="s">
        <v>108</v>
      </c>
      <c r="J7" s="687"/>
      <c r="K7" s="688"/>
      <c r="L7" s="689" t="s">
        <v>13</v>
      </c>
      <c r="M7" s="687"/>
      <c r="N7" s="688"/>
      <c r="O7" s="689" t="s">
        <v>108</v>
      </c>
      <c r="P7" s="687"/>
      <c r="Q7" s="687"/>
      <c r="R7" s="687" t="s">
        <v>13</v>
      </c>
      <c r="S7" s="687"/>
      <c r="T7" s="690"/>
      <c r="U7" s="686" t="s">
        <v>108</v>
      </c>
      <c r="V7" s="687"/>
      <c r="W7" s="688"/>
      <c r="X7" s="689" t="s">
        <v>13</v>
      </c>
      <c r="Y7" s="687"/>
      <c r="Z7" s="688"/>
      <c r="AA7" s="689" t="s">
        <v>108</v>
      </c>
      <c r="AB7" s="687"/>
      <c r="AC7" s="687"/>
      <c r="AD7" s="689" t="s">
        <v>13</v>
      </c>
      <c r="AE7" s="687"/>
      <c r="AF7" s="687"/>
      <c r="AG7" s="691"/>
      <c r="AH7" s="691"/>
    </row>
    <row r="8" spans="2:69" s="665" customFormat="1" ht="15.75" customHeight="1">
      <c r="C8" s="692" t="s">
        <v>104</v>
      </c>
      <c r="D8" s="692"/>
      <c r="E8" s="692"/>
      <c r="F8" s="692"/>
      <c r="G8" s="692"/>
      <c r="H8" s="692"/>
      <c r="I8" s="693">
        <f>SUM(I10:K21)</f>
        <v>156</v>
      </c>
      <c r="J8" s="694"/>
      <c r="K8" s="695"/>
      <c r="L8" s="696">
        <f>+I8/I8</f>
        <v>1</v>
      </c>
      <c r="M8" s="697"/>
      <c r="N8" s="698"/>
      <c r="O8" s="699">
        <f>SUM(O10:Q21)</f>
        <v>181</v>
      </c>
      <c r="P8" s="694"/>
      <c r="Q8" s="695"/>
      <c r="R8" s="696">
        <f>+O8/O8</f>
        <v>1</v>
      </c>
      <c r="S8" s="697"/>
      <c r="T8" s="700"/>
      <c r="U8" s="701">
        <f>SUM(U10:W21)</f>
        <v>195535</v>
      </c>
      <c r="V8" s="702"/>
      <c r="W8" s="703"/>
      <c r="X8" s="696">
        <f>+U8/U8</f>
        <v>1</v>
      </c>
      <c r="Y8" s="697"/>
      <c r="Z8" s="698"/>
      <c r="AA8" s="704">
        <f>SUM(AA10:AC21)</f>
        <v>260163</v>
      </c>
      <c r="AB8" s="702"/>
      <c r="AC8" s="703"/>
      <c r="AD8" s="696">
        <f>+AA8/AA8</f>
        <v>1</v>
      </c>
      <c r="AE8" s="697"/>
      <c r="AF8" s="697"/>
      <c r="AG8" s="705"/>
      <c r="AH8" s="705"/>
    </row>
    <row r="9" spans="2:69" s="665" customFormat="1" ht="15.75" customHeight="1">
      <c r="C9" s="706"/>
      <c r="D9" s="706"/>
      <c r="E9" s="706"/>
      <c r="F9" s="706"/>
      <c r="G9" s="706"/>
      <c r="H9" s="706"/>
      <c r="I9" s="707"/>
      <c r="J9" s="708"/>
      <c r="K9" s="709"/>
      <c r="L9" s="710"/>
      <c r="M9" s="711"/>
      <c r="N9" s="712"/>
      <c r="O9" s="713"/>
      <c r="P9" s="708"/>
      <c r="Q9" s="709"/>
      <c r="R9" s="710"/>
      <c r="S9" s="711"/>
      <c r="T9" s="714"/>
      <c r="U9" s="715"/>
      <c r="V9" s="716"/>
      <c r="W9" s="717"/>
      <c r="X9" s="710"/>
      <c r="Y9" s="711"/>
      <c r="Z9" s="712"/>
      <c r="AA9" s="718"/>
      <c r="AB9" s="719"/>
      <c r="AC9" s="720"/>
      <c r="AD9" s="710"/>
      <c r="AE9" s="711"/>
      <c r="AF9" s="711"/>
      <c r="AG9" s="721"/>
      <c r="AH9" s="721"/>
    </row>
    <row r="10" spans="2:69" s="665" customFormat="1" ht="15.75" customHeight="1">
      <c r="C10" s="722" t="s">
        <v>464</v>
      </c>
      <c r="D10" s="722"/>
      <c r="E10" s="722"/>
      <c r="F10" s="722"/>
      <c r="G10" s="722"/>
      <c r="H10" s="722"/>
      <c r="I10" s="723">
        <v>34</v>
      </c>
      <c r="J10" s="724"/>
      <c r="K10" s="725"/>
      <c r="L10" s="726">
        <f>+I10/I8</f>
        <v>0.21794871794871795</v>
      </c>
      <c r="M10" s="727"/>
      <c r="N10" s="728"/>
      <c r="O10" s="729">
        <v>39</v>
      </c>
      <c r="P10" s="724"/>
      <c r="Q10" s="725"/>
      <c r="R10" s="726">
        <f>+O10/O8</f>
        <v>0.21546961325966851</v>
      </c>
      <c r="S10" s="727"/>
      <c r="T10" s="730"/>
      <c r="U10" s="731">
        <v>63833</v>
      </c>
      <c r="V10" s="732"/>
      <c r="W10" s="733"/>
      <c r="X10" s="726">
        <f>+U10/U8</f>
        <v>0.32645306466872936</v>
      </c>
      <c r="Y10" s="727"/>
      <c r="Z10" s="728"/>
      <c r="AA10" s="734">
        <v>74592</v>
      </c>
      <c r="AB10" s="735"/>
      <c r="AC10" s="736"/>
      <c r="AD10" s="726">
        <f>+AA10/AA8</f>
        <v>0.28671256097139103</v>
      </c>
      <c r="AE10" s="727"/>
      <c r="AF10" s="727"/>
      <c r="AG10" s="705"/>
      <c r="AH10" s="705"/>
    </row>
    <row r="11" spans="2:69" s="665" customFormat="1" ht="15.75" customHeight="1">
      <c r="C11" s="722" t="s">
        <v>465</v>
      </c>
      <c r="D11" s="722"/>
      <c r="E11" s="722"/>
      <c r="F11" s="722"/>
      <c r="G11" s="722"/>
      <c r="H11" s="722"/>
      <c r="I11" s="723">
        <v>29</v>
      </c>
      <c r="J11" s="724"/>
      <c r="K11" s="725"/>
      <c r="L11" s="726">
        <f>+I11/I8</f>
        <v>0.1858974358974359</v>
      </c>
      <c r="M11" s="727"/>
      <c r="N11" s="728"/>
      <c r="O11" s="729">
        <v>48</v>
      </c>
      <c r="P11" s="724"/>
      <c r="Q11" s="725"/>
      <c r="R11" s="726">
        <f>+O11/O8</f>
        <v>0.26519337016574585</v>
      </c>
      <c r="S11" s="727"/>
      <c r="T11" s="730"/>
      <c r="U11" s="731">
        <v>18290</v>
      </c>
      <c r="V11" s="732"/>
      <c r="W11" s="733"/>
      <c r="X11" s="726">
        <f>+U11/U8</f>
        <v>9.3538241235584421E-2</v>
      </c>
      <c r="Y11" s="727"/>
      <c r="Z11" s="728"/>
      <c r="AA11" s="734">
        <v>34186</v>
      </c>
      <c r="AB11" s="735"/>
      <c r="AC11" s="736"/>
      <c r="AD11" s="726">
        <f>+AA11/AA8</f>
        <v>0.13140223629032569</v>
      </c>
      <c r="AE11" s="727"/>
      <c r="AF11" s="727"/>
      <c r="AG11" s="705"/>
      <c r="AH11" s="705"/>
    </row>
    <row r="12" spans="2:69" s="665" customFormat="1" ht="15.75" customHeight="1">
      <c r="C12" s="722" t="s">
        <v>466</v>
      </c>
      <c r="D12" s="722"/>
      <c r="E12" s="722"/>
      <c r="F12" s="722"/>
      <c r="G12" s="722"/>
      <c r="H12" s="722"/>
      <c r="I12" s="723">
        <v>27</v>
      </c>
      <c r="J12" s="724"/>
      <c r="K12" s="725"/>
      <c r="L12" s="726">
        <f>+I12/I8</f>
        <v>0.17307692307692307</v>
      </c>
      <c r="M12" s="727"/>
      <c r="N12" s="728"/>
      <c r="O12" s="729">
        <v>24</v>
      </c>
      <c r="P12" s="724"/>
      <c r="Q12" s="725"/>
      <c r="R12" s="726">
        <f>+O12/O8</f>
        <v>0.13259668508287292</v>
      </c>
      <c r="S12" s="727"/>
      <c r="T12" s="730"/>
      <c r="U12" s="731">
        <v>7828</v>
      </c>
      <c r="V12" s="732"/>
      <c r="W12" s="733"/>
      <c r="X12" s="726">
        <f>+U12/U8</f>
        <v>4.0033753547958163E-2</v>
      </c>
      <c r="Y12" s="727"/>
      <c r="Z12" s="728"/>
      <c r="AA12" s="734">
        <v>8803</v>
      </c>
      <c r="AB12" s="735"/>
      <c r="AC12" s="736"/>
      <c r="AD12" s="726">
        <f>+AA12/AA8</f>
        <v>3.3836479437890858E-2</v>
      </c>
      <c r="AE12" s="727"/>
      <c r="AF12" s="727"/>
      <c r="AG12" s="705"/>
      <c r="AH12" s="705"/>
    </row>
    <row r="13" spans="2:69" s="665" customFormat="1" ht="30.75" customHeight="1">
      <c r="C13" s="737" t="s">
        <v>467</v>
      </c>
      <c r="D13" s="737"/>
      <c r="E13" s="737"/>
      <c r="F13" s="737"/>
      <c r="G13" s="737"/>
      <c r="H13" s="737"/>
      <c r="I13" s="723">
        <v>16</v>
      </c>
      <c r="J13" s="724"/>
      <c r="K13" s="725"/>
      <c r="L13" s="726">
        <f>+I13/I8</f>
        <v>0.10256410256410256</v>
      </c>
      <c r="M13" s="727"/>
      <c r="N13" s="728"/>
      <c r="O13" s="729">
        <v>14</v>
      </c>
      <c r="P13" s="724"/>
      <c r="Q13" s="725"/>
      <c r="R13" s="726">
        <f>+O13/O8</f>
        <v>7.7348066298342538E-2</v>
      </c>
      <c r="S13" s="727"/>
      <c r="T13" s="730"/>
      <c r="U13" s="731">
        <v>24475</v>
      </c>
      <c r="V13" s="732"/>
      <c r="W13" s="733"/>
      <c r="X13" s="726">
        <f>+U13/U8</f>
        <v>0.12516940701153245</v>
      </c>
      <c r="Y13" s="727"/>
      <c r="Z13" s="728"/>
      <c r="AA13" s="734">
        <v>26770</v>
      </c>
      <c r="AB13" s="735"/>
      <c r="AC13" s="736"/>
      <c r="AD13" s="726">
        <f>+AA13/AA8</f>
        <v>0.10289702993892291</v>
      </c>
      <c r="AE13" s="727"/>
      <c r="AF13" s="727"/>
      <c r="AG13" s="705"/>
      <c r="AH13" s="705"/>
    </row>
    <row r="14" spans="2:69" s="665" customFormat="1" ht="15.75" customHeight="1">
      <c r="C14" s="722" t="s">
        <v>468</v>
      </c>
      <c r="D14" s="722"/>
      <c r="E14" s="722"/>
      <c r="F14" s="722"/>
      <c r="G14" s="722"/>
      <c r="H14" s="722"/>
      <c r="I14" s="723">
        <v>12</v>
      </c>
      <c r="J14" s="724"/>
      <c r="K14" s="725"/>
      <c r="L14" s="726">
        <f>+I14/I8</f>
        <v>7.6923076923076927E-2</v>
      </c>
      <c r="M14" s="727"/>
      <c r="N14" s="728"/>
      <c r="O14" s="729">
        <v>17</v>
      </c>
      <c r="P14" s="724"/>
      <c r="Q14" s="725"/>
      <c r="R14" s="726">
        <f>+O14/O8</f>
        <v>9.3922651933701654E-2</v>
      </c>
      <c r="S14" s="727"/>
      <c r="T14" s="730"/>
      <c r="U14" s="731">
        <v>18750</v>
      </c>
      <c r="V14" s="732"/>
      <c r="W14" s="733"/>
      <c r="X14" s="726">
        <f>+U14/U8</f>
        <v>9.5890761244789929E-2</v>
      </c>
      <c r="Y14" s="727"/>
      <c r="Z14" s="728"/>
      <c r="AA14" s="734">
        <v>25574</v>
      </c>
      <c r="AB14" s="735"/>
      <c r="AC14" s="736"/>
      <c r="AD14" s="726">
        <f>+AA14/AA8</f>
        <v>9.8299911978259782E-2</v>
      </c>
      <c r="AE14" s="727"/>
      <c r="AF14" s="727"/>
      <c r="AG14" s="705"/>
      <c r="AH14" s="705"/>
    </row>
    <row r="15" spans="2:69" s="665" customFormat="1" ht="15.75" customHeight="1">
      <c r="C15" s="722" t="s">
        <v>469</v>
      </c>
      <c r="D15" s="722"/>
      <c r="E15" s="722"/>
      <c r="F15" s="722"/>
      <c r="G15" s="722"/>
      <c r="H15" s="722"/>
      <c r="I15" s="723">
        <v>10</v>
      </c>
      <c r="J15" s="724"/>
      <c r="K15" s="725"/>
      <c r="L15" s="726">
        <f>+I15/I8</f>
        <v>6.4102564102564097E-2</v>
      </c>
      <c r="M15" s="727"/>
      <c r="N15" s="728"/>
      <c r="O15" s="729">
        <v>5</v>
      </c>
      <c r="P15" s="724"/>
      <c r="Q15" s="725"/>
      <c r="R15" s="726">
        <f>+O15/O8</f>
        <v>2.7624309392265192E-2</v>
      </c>
      <c r="S15" s="727"/>
      <c r="T15" s="730"/>
      <c r="U15" s="731">
        <v>5702</v>
      </c>
      <c r="V15" s="732"/>
      <c r="W15" s="733"/>
      <c r="X15" s="726">
        <f>+U15/U8</f>
        <v>2.9161019766282253E-2</v>
      </c>
      <c r="Y15" s="727"/>
      <c r="Z15" s="728"/>
      <c r="AA15" s="734">
        <v>11928</v>
      </c>
      <c r="AB15" s="735"/>
      <c r="AC15" s="736"/>
      <c r="AD15" s="726">
        <f>+AA15/AA8</f>
        <v>4.5848179794974686E-2</v>
      </c>
      <c r="AE15" s="727"/>
      <c r="AF15" s="727"/>
      <c r="AG15" s="705"/>
      <c r="AH15" s="705"/>
    </row>
    <row r="16" spans="2:69" s="665" customFormat="1" ht="15.75" customHeight="1">
      <c r="C16" s="722" t="s">
        <v>470</v>
      </c>
      <c r="D16" s="722"/>
      <c r="E16" s="722"/>
      <c r="F16" s="722"/>
      <c r="G16" s="722"/>
      <c r="H16" s="722"/>
      <c r="I16" s="723">
        <v>9</v>
      </c>
      <c r="J16" s="724"/>
      <c r="K16" s="725"/>
      <c r="L16" s="726">
        <f>+I16/I8</f>
        <v>5.7692307692307696E-2</v>
      </c>
      <c r="M16" s="727"/>
      <c r="N16" s="728"/>
      <c r="O16" s="729">
        <v>3</v>
      </c>
      <c r="P16" s="724"/>
      <c r="Q16" s="725"/>
      <c r="R16" s="726">
        <f>+O16/O8</f>
        <v>1.6574585635359115E-2</v>
      </c>
      <c r="S16" s="727"/>
      <c r="T16" s="730"/>
      <c r="U16" s="731">
        <v>5562</v>
      </c>
      <c r="V16" s="732"/>
      <c r="W16" s="733"/>
      <c r="X16" s="726">
        <f>+U16/U8</f>
        <v>2.8445035415654487E-2</v>
      </c>
      <c r="Y16" s="727"/>
      <c r="Z16" s="728"/>
      <c r="AA16" s="734">
        <v>6174</v>
      </c>
      <c r="AB16" s="735"/>
      <c r="AC16" s="736"/>
      <c r="AD16" s="726">
        <f>+AA16/AA8</f>
        <v>2.3731276161483378E-2</v>
      </c>
      <c r="AE16" s="727"/>
      <c r="AF16" s="727"/>
      <c r="AG16" s="705"/>
      <c r="AH16" s="705"/>
    </row>
    <row r="17" spans="3:69" s="665" customFormat="1" ht="15.75" customHeight="1">
      <c r="C17" s="722" t="s">
        <v>471</v>
      </c>
      <c r="D17" s="722"/>
      <c r="E17" s="722"/>
      <c r="F17" s="722"/>
      <c r="G17" s="722"/>
      <c r="H17" s="722"/>
      <c r="I17" s="723">
        <v>4</v>
      </c>
      <c r="J17" s="724"/>
      <c r="K17" s="725"/>
      <c r="L17" s="726">
        <f>+I17/I8</f>
        <v>2.564102564102564E-2</v>
      </c>
      <c r="M17" s="727"/>
      <c r="N17" s="728"/>
      <c r="O17" s="729">
        <v>3</v>
      </c>
      <c r="P17" s="724"/>
      <c r="Q17" s="725"/>
      <c r="R17" s="726">
        <f>+O17/O8</f>
        <v>1.6574585635359115E-2</v>
      </c>
      <c r="S17" s="727"/>
      <c r="T17" s="730"/>
      <c r="U17" s="731">
        <v>5381</v>
      </c>
      <c r="V17" s="732"/>
      <c r="W17" s="733"/>
      <c r="X17" s="726">
        <f>+U17/U8</f>
        <v>2.7519369933771447E-2</v>
      </c>
      <c r="Y17" s="727"/>
      <c r="Z17" s="728"/>
      <c r="AA17" s="734">
        <v>6329</v>
      </c>
      <c r="AB17" s="735"/>
      <c r="AC17" s="736"/>
      <c r="AD17" s="726">
        <f>+AA17/AA8</f>
        <v>2.4327056499194737E-2</v>
      </c>
      <c r="AE17" s="727"/>
      <c r="AF17" s="727"/>
      <c r="AG17" s="705"/>
      <c r="AH17" s="705"/>
    </row>
    <row r="18" spans="3:69" s="665" customFormat="1" ht="15.75" customHeight="1">
      <c r="C18" s="722" t="s">
        <v>472</v>
      </c>
      <c r="D18" s="722"/>
      <c r="E18" s="722"/>
      <c r="F18" s="722"/>
      <c r="G18" s="722"/>
      <c r="H18" s="722"/>
      <c r="I18" s="723">
        <v>3</v>
      </c>
      <c r="J18" s="724"/>
      <c r="K18" s="725"/>
      <c r="L18" s="726">
        <f>+I18/I8</f>
        <v>1.9230769230769232E-2</v>
      </c>
      <c r="M18" s="727"/>
      <c r="N18" s="728"/>
      <c r="O18" s="729">
        <v>1</v>
      </c>
      <c r="P18" s="724"/>
      <c r="Q18" s="725"/>
      <c r="R18" s="726">
        <f>+O18/O8</f>
        <v>5.5248618784530384E-3</v>
      </c>
      <c r="S18" s="727"/>
      <c r="T18" s="730"/>
      <c r="U18" s="731">
        <v>3388</v>
      </c>
      <c r="V18" s="732"/>
      <c r="W18" s="733"/>
      <c r="X18" s="726">
        <f>+U18/U8</f>
        <v>1.7326821285191911E-2</v>
      </c>
      <c r="Y18" s="727"/>
      <c r="Z18" s="728"/>
      <c r="AA18" s="734">
        <v>4654</v>
      </c>
      <c r="AB18" s="735"/>
      <c r="AC18" s="736"/>
      <c r="AD18" s="726">
        <f>+AA18/AA8</f>
        <v>1.7888785107797803E-2</v>
      </c>
      <c r="AE18" s="727"/>
      <c r="AF18" s="727"/>
      <c r="AG18" s="705"/>
      <c r="AH18" s="705"/>
    </row>
    <row r="19" spans="3:69" s="665" customFormat="1" ht="15.75" customHeight="1">
      <c r="C19" s="722" t="s">
        <v>473</v>
      </c>
      <c r="D19" s="722"/>
      <c r="E19" s="722"/>
      <c r="F19" s="722"/>
      <c r="G19" s="722"/>
      <c r="H19" s="722"/>
      <c r="I19" s="723">
        <v>2</v>
      </c>
      <c r="J19" s="724"/>
      <c r="K19" s="725"/>
      <c r="L19" s="726">
        <f>+I19/I8</f>
        <v>1.282051282051282E-2</v>
      </c>
      <c r="M19" s="727"/>
      <c r="N19" s="728"/>
      <c r="O19" s="729">
        <v>0</v>
      </c>
      <c r="P19" s="724"/>
      <c r="Q19" s="725"/>
      <c r="R19" s="726">
        <f>+O19/O8</f>
        <v>0</v>
      </c>
      <c r="S19" s="727"/>
      <c r="T19" s="730"/>
      <c r="U19" s="731">
        <v>1317</v>
      </c>
      <c r="V19" s="732"/>
      <c r="W19" s="733"/>
      <c r="X19" s="726">
        <f>+U19/U8</f>
        <v>6.7353670698340447E-3</v>
      </c>
      <c r="Y19" s="727"/>
      <c r="Z19" s="728"/>
      <c r="AA19" s="738" t="s">
        <v>474</v>
      </c>
      <c r="AB19" s="739"/>
      <c r="AC19" s="740"/>
      <c r="AD19" s="741" t="s">
        <v>475</v>
      </c>
      <c r="AE19" s="742"/>
      <c r="AF19" s="742"/>
      <c r="AG19" s="705"/>
      <c r="AH19" s="705"/>
    </row>
    <row r="20" spans="3:69" s="665" customFormat="1" ht="15.75" customHeight="1">
      <c r="C20" s="722" t="s">
        <v>476</v>
      </c>
      <c r="D20" s="722"/>
      <c r="E20" s="722"/>
      <c r="F20" s="722"/>
      <c r="G20" s="722"/>
      <c r="H20" s="722"/>
      <c r="I20" s="723">
        <v>1</v>
      </c>
      <c r="J20" s="724"/>
      <c r="K20" s="725"/>
      <c r="L20" s="726">
        <f>+I20/I8</f>
        <v>6.41025641025641E-3</v>
      </c>
      <c r="M20" s="727"/>
      <c r="N20" s="728"/>
      <c r="O20" s="729">
        <v>9</v>
      </c>
      <c r="P20" s="724"/>
      <c r="Q20" s="725"/>
      <c r="R20" s="726">
        <f>+O20/O8</f>
        <v>4.9723756906077346E-2</v>
      </c>
      <c r="S20" s="727"/>
      <c r="T20" s="730"/>
      <c r="U20" s="731">
        <v>3056</v>
      </c>
      <c r="V20" s="732"/>
      <c r="W20" s="733"/>
      <c r="X20" s="726">
        <f>+U20/U8</f>
        <v>1.5628915539417497E-2</v>
      </c>
      <c r="Y20" s="727"/>
      <c r="Z20" s="728"/>
      <c r="AA20" s="734">
        <v>8215</v>
      </c>
      <c r="AB20" s="735"/>
      <c r="AC20" s="736"/>
      <c r="AD20" s="726">
        <f>+AA20/AA8</f>
        <v>3.1576357898701966E-2</v>
      </c>
      <c r="AE20" s="727"/>
      <c r="AF20" s="727"/>
      <c r="AG20" s="705"/>
      <c r="AH20" s="705"/>
    </row>
    <row r="21" spans="3:69" s="665" customFormat="1" ht="15.75" customHeight="1">
      <c r="C21" s="722" t="s">
        <v>477</v>
      </c>
      <c r="D21" s="722"/>
      <c r="E21" s="722"/>
      <c r="F21" s="722"/>
      <c r="G21" s="722"/>
      <c r="H21" s="722"/>
      <c r="I21" s="723">
        <v>9</v>
      </c>
      <c r="J21" s="724"/>
      <c r="K21" s="725"/>
      <c r="L21" s="726">
        <f>+I21/I8</f>
        <v>5.7692307692307696E-2</v>
      </c>
      <c r="M21" s="727"/>
      <c r="N21" s="728"/>
      <c r="O21" s="729">
        <v>18</v>
      </c>
      <c r="P21" s="724"/>
      <c r="Q21" s="725"/>
      <c r="R21" s="726">
        <f>+O21/O8</f>
        <v>9.9447513812154692E-2</v>
      </c>
      <c r="S21" s="727"/>
      <c r="T21" s="730"/>
      <c r="U21" s="731">
        <v>37953</v>
      </c>
      <c r="V21" s="732"/>
      <c r="W21" s="733"/>
      <c r="X21" s="726">
        <f>+U21/U8</f>
        <v>0.194098243281254</v>
      </c>
      <c r="Y21" s="727"/>
      <c r="Z21" s="728"/>
      <c r="AA21" s="734">
        <v>52938</v>
      </c>
      <c r="AB21" s="735"/>
      <c r="AC21" s="736"/>
      <c r="AD21" s="726">
        <f>+AA21/AA8</f>
        <v>0.20348012592105719</v>
      </c>
      <c r="AE21" s="727"/>
      <c r="AF21" s="727"/>
      <c r="AG21" s="705"/>
      <c r="AH21" s="705"/>
    </row>
    <row r="22" spans="3:69" s="665" customFormat="1" ht="15.75" customHeight="1" thickBot="1">
      <c r="C22" s="743"/>
      <c r="D22" s="743"/>
      <c r="E22" s="743"/>
      <c r="F22" s="743"/>
      <c r="G22" s="743"/>
      <c r="H22" s="743"/>
      <c r="I22" s="744"/>
      <c r="J22" s="743"/>
      <c r="K22" s="745"/>
      <c r="L22" s="746"/>
      <c r="M22" s="747"/>
      <c r="N22" s="748"/>
      <c r="O22" s="749"/>
      <c r="P22" s="743"/>
      <c r="Q22" s="745"/>
      <c r="R22" s="749"/>
      <c r="S22" s="743"/>
      <c r="T22" s="750"/>
      <c r="U22" s="744"/>
      <c r="V22" s="743"/>
      <c r="W22" s="745"/>
      <c r="X22" s="749"/>
      <c r="Y22" s="743"/>
      <c r="Z22" s="745"/>
      <c r="AA22" s="749"/>
      <c r="AB22" s="743"/>
      <c r="AC22" s="745"/>
      <c r="AD22" s="749"/>
      <c r="AE22" s="743"/>
      <c r="AF22" s="743"/>
      <c r="AG22" s="751"/>
      <c r="AH22" s="751"/>
    </row>
    <row r="23" spans="3:69" ht="15.75" customHeight="1" thickTop="1">
      <c r="AF23" s="669" t="s">
        <v>478</v>
      </c>
      <c r="AM23" s="752"/>
      <c r="AN23" s="752"/>
      <c r="AO23" s="752"/>
      <c r="AP23" s="752"/>
      <c r="AQ23" s="752"/>
      <c r="AR23" s="752"/>
      <c r="AS23" s="752"/>
      <c r="AT23" s="752"/>
      <c r="AU23" s="752"/>
      <c r="AV23" s="752"/>
      <c r="AW23" s="752"/>
      <c r="AX23" s="752"/>
      <c r="AY23" s="752"/>
      <c r="AZ23" s="752"/>
      <c r="BA23" s="752"/>
      <c r="BB23" s="752"/>
      <c r="BC23" s="752"/>
      <c r="BD23" s="752"/>
      <c r="BE23" s="752"/>
      <c r="BF23" s="752"/>
      <c r="BG23" s="752"/>
      <c r="BH23" s="752"/>
      <c r="BI23" s="752"/>
      <c r="BJ23" s="752"/>
      <c r="BK23" s="752"/>
      <c r="BL23" s="752"/>
      <c r="BM23" s="752"/>
      <c r="BN23" s="752"/>
      <c r="BO23" s="752"/>
      <c r="BP23" s="752"/>
      <c r="BQ23" s="752"/>
    </row>
    <row r="24" spans="3:69" ht="15.75" customHeight="1">
      <c r="C24" s="753" t="s">
        <v>479</v>
      </c>
      <c r="AF24" s="669"/>
      <c r="AM24" s="752"/>
      <c r="AN24" s="752"/>
      <c r="AO24" s="752"/>
      <c r="AP24" s="752"/>
      <c r="AQ24" s="752"/>
      <c r="AR24" s="752"/>
      <c r="AS24" s="752"/>
      <c r="AT24" s="752"/>
      <c r="AU24" s="752"/>
      <c r="AV24" s="752"/>
      <c r="AW24" s="752"/>
      <c r="AX24" s="752"/>
      <c r="AY24" s="752"/>
      <c r="AZ24" s="752"/>
      <c r="BA24" s="752"/>
      <c r="BB24" s="752"/>
      <c r="BC24" s="752"/>
      <c r="BD24" s="752"/>
      <c r="BE24" s="752"/>
      <c r="BF24" s="752"/>
      <c r="BG24" s="752"/>
      <c r="BH24" s="752"/>
      <c r="BI24" s="752"/>
      <c r="BJ24" s="752"/>
      <c r="BK24" s="752"/>
      <c r="BL24" s="752"/>
      <c r="BM24" s="752"/>
      <c r="BN24" s="752"/>
      <c r="BO24" s="752"/>
      <c r="BP24" s="752"/>
      <c r="BQ24" s="752"/>
    </row>
    <row r="25" spans="3:69" ht="15.75" customHeight="1">
      <c r="C25" s="753"/>
    </row>
    <row r="26" spans="3:69" s="666" customFormat="1" ht="15.75" customHeight="1">
      <c r="C26" s="667" t="s">
        <v>480</v>
      </c>
      <c r="D26" s="667"/>
      <c r="E26" s="667"/>
      <c r="F26" s="667"/>
      <c r="G26" s="667"/>
      <c r="H26" s="667"/>
      <c r="I26" s="667"/>
      <c r="J26" s="667"/>
      <c r="K26" s="667"/>
      <c r="L26" s="667"/>
      <c r="M26" s="667"/>
      <c r="N26" s="667"/>
      <c r="O26" s="667"/>
      <c r="P26" s="667"/>
      <c r="Q26" s="667"/>
      <c r="R26" s="667"/>
      <c r="S26" s="667"/>
      <c r="T26" s="667"/>
      <c r="U26" s="667"/>
      <c r="V26" s="667"/>
      <c r="W26" s="667"/>
      <c r="X26" s="667"/>
      <c r="Y26" s="667"/>
      <c r="Z26" s="667"/>
      <c r="AA26" s="667"/>
      <c r="AB26" s="667"/>
      <c r="AC26" s="667"/>
      <c r="AF26" s="664"/>
      <c r="AG26" s="664"/>
      <c r="AH26" s="664"/>
      <c r="AI26" s="664"/>
      <c r="AJ26" s="664"/>
      <c r="AK26" s="664"/>
      <c r="AL26" s="664"/>
      <c r="AM26" s="664"/>
      <c r="AN26" s="664"/>
      <c r="AO26" s="664"/>
      <c r="AP26" s="664"/>
      <c r="AQ26" s="664"/>
      <c r="AR26" s="664"/>
      <c r="AS26" s="664"/>
      <c r="AT26" s="664"/>
      <c r="AU26" s="664"/>
      <c r="AV26" s="664"/>
      <c r="AW26" s="664"/>
      <c r="AX26" s="664"/>
      <c r="AY26" s="664"/>
      <c r="AZ26" s="664"/>
      <c r="BA26" s="664"/>
      <c r="BB26" s="664"/>
      <c r="BC26" s="664"/>
      <c r="BD26" s="664"/>
      <c r="BE26" s="664"/>
      <c r="BF26" s="664"/>
      <c r="BG26" s="664"/>
      <c r="BH26" s="664"/>
      <c r="BI26" s="664"/>
      <c r="BJ26" s="664"/>
      <c r="BK26" s="664"/>
      <c r="BL26" s="664"/>
    </row>
    <row r="27" spans="3:69" s="666" customFormat="1" ht="15.75" customHeight="1" thickBot="1">
      <c r="C27" s="668"/>
      <c r="D27" s="668"/>
      <c r="E27" s="668"/>
      <c r="F27" s="668"/>
      <c r="G27" s="668"/>
      <c r="H27" s="668"/>
      <c r="I27" s="668"/>
      <c r="J27" s="668"/>
      <c r="K27" s="668"/>
      <c r="L27" s="668"/>
      <c r="M27" s="668"/>
      <c r="N27" s="668"/>
      <c r="O27" s="668"/>
      <c r="P27" s="668"/>
      <c r="Q27" s="668"/>
      <c r="R27" s="668"/>
      <c r="S27" s="668"/>
      <c r="T27" s="668"/>
      <c r="U27" s="668"/>
      <c r="V27" s="668"/>
      <c r="W27" s="668"/>
      <c r="X27" s="668"/>
      <c r="Y27" s="668"/>
      <c r="Z27" s="668"/>
      <c r="AA27" s="668"/>
      <c r="AB27" s="668"/>
      <c r="AC27" s="669" t="s">
        <v>481</v>
      </c>
      <c r="AF27" s="664"/>
      <c r="AG27" s="664"/>
      <c r="AH27" s="664"/>
      <c r="AI27" s="664"/>
      <c r="AJ27" s="664"/>
      <c r="AK27" s="664"/>
      <c r="AL27" s="664"/>
      <c r="AM27" s="664"/>
      <c r="AN27" s="664"/>
      <c r="AO27" s="664"/>
      <c r="AP27" s="664"/>
      <c r="AQ27" s="664"/>
      <c r="AR27" s="664"/>
      <c r="AS27" s="664"/>
      <c r="AT27" s="664"/>
      <c r="AU27" s="664"/>
      <c r="AV27" s="664"/>
      <c r="AW27" s="664"/>
      <c r="AX27" s="664"/>
      <c r="AY27" s="664"/>
      <c r="AZ27" s="664"/>
      <c r="BA27" s="664"/>
      <c r="BB27" s="664"/>
      <c r="BC27" s="664"/>
      <c r="BD27" s="664"/>
      <c r="BE27" s="664"/>
      <c r="BF27" s="664"/>
      <c r="BG27" s="664"/>
      <c r="BH27" s="664"/>
      <c r="BI27" s="664"/>
      <c r="BJ27" s="664"/>
      <c r="BK27" s="664"/>
      <c r="BL27" s="664"/>
    </row>
    <row r="28" spans="3:69" s="665" customFormat="1" ht="15.75" customHeight="1" thickTop="1">
      <c r="C28" s="13" t="s">
        <v>38</v>
      </c>
      <c r="D28" s="13"/>
      <c r="E28" s="13"/>
      <c r="F28" s="13"/>
      <c r="G28" s="13"/>
      <c r="H28" s="670"/>
      <c r="I28" s="671" t="s">
        <v>72</v>
      </c>
      <c r="J28" s="672"/>
      <c r="K28" s="672"/>
      <c r="L28" s="672"/>
      <c r="M28" s="672"/>
      <c r="N28" s="672"/>
      <c r="O28" s="672"/>
      <c r="P28" s="672"/>
      <c r="Q28" s="672"/>
      <c r="R28" s="672"/>
      <c r="S28" s="672"/>
      <c r="T28" s="672"/>
      <c r="U28" s="672"/>
      <c r="V28" s="672"/>
      <c r="W28" s="672"/>
      <c r="X28" s="671" t="s">
        <v>74</v>
      </c>
      <c r="Y28" s="672"/>
      <c r="Z28" s="673"/>
      <c r="AA28" s="672" t="s">
        <v>73</v>
      </c>
      <c r="AB28" s="672"/>
      <c r="AC28" s="672"/>
    </row>
    <row r="29" spans="3:69" s="665" customFormat="1" ht="15.75" customHeight="1">
      <c r="C29" s="674"/>
      <c r="D29" s="674"/>
      <c r="E29" s="674"/>
      <c r="F29" s="674"/>
      <c r="G29" s="674"/>
      <c r="H29" s="675"/>
      <c r="I29" s="754" t="s">
        <v>482</v>
      </c>
      <c r="J29" s="755"/>
      <c r="K29" s="755"/>
      <c r="L29" s="755"/>
      <c r="M29" s="755"/>
      <c r="N29" s="755"/>
      <c r="O29" s="755"/>
      <c r="P29" s="755"/>
      <c r="Q29" s="755"/>
      <c r="R29" s="756" t="s">
        <v>483</v>
      </c>
      <c r="S29" s="755"/>
      <c r="T29" s="757"/>
      <c r="U29" s="758" t="s">
        <v>484</v>
      </c>
      <c r="V29" s="755"/>
      <c r="W29" s="755"/>
      <c r="X29" s="759" t="s">
        <v>484</v>
      </c>
      <c r="Y29" s="755"/>
      <c r="Z29" s="760"/>
      <c r="AA29" s="761" t="s">
        <v>484</v>
      </c>
      <c r="AB29" s="755"/>
      <c r="AC29" s="755"/>
    </row>
    <row r="30" spans="3:69" s="665" customFormat="1" ht="15.75" customHeight="1">
      <c r="C30" s="680"/>
      <c r="D30" s="680"/>
      <c r="E30" s="680"/>
      <c r="F30" s="680"/>
      <c r="G30" s="680"/>
      <c r="H30" s="680"/>
      <c r="I30" s="681" t="s">
        <v>104</v>
      </c>
      <c r="J30" s="682"/>
      <c r="K30" s="682"/>
      <c r="L30" s="682" t="s">
        <v>105</v>
      </c>
      <c r="M30" s="682"/>
      <c r="N30" s="682"/>
      <c r="O30" s="682" t="s">
        <v>106</v>
      </c>
      <c r="P30" s="682"/>
      <c r="Q30" s="683"/>
      <c r="R30" s="28"/>
      <c r="S30" s="29"/>
      <c r="T30" s="762"/>
      <c r="U30" s="28"/>
      <c r="V30" s="29"/>
      <c r="W30" s="29"/>
      <c r="X30" s="763"/>
      <c r="Y30" s="29"/>
      <c r="Z30" s="764"/>
      <c r="AA30" s="29"/>
      <c r="AB30" s="29"/>
      <c r="AC30" s="29"/>
    </row>
    <row r="31" spans="3:69" s="684" customFormat="1" ht="15.75" customHeight="1">
      <c r="C31" s="685"/>
      <c r="D31" s="685"/>
      <c r="E31" s="685"/>
      <c r="F31" s="685"/>
      <c r="G31" s="685"/>
      <c r="H31" s="685"/>
      <c r="I31" s="765" t="s">
        <v>108</v>
      </c>
      <c r="J31" s="766"/>
      <c r="K31" s="766"/>
      <c r="L31" s="767" t="s">
        <v>108</v>
      </c>
      <c r="M31" s="768"/>
      <c r="N31" s="769"/>
      <c r="O31" s="767" t="s">
        <v>108</v>
      </c>
      <c r="P31" s="768"/>
      <c r="Q31" s="769"/>
      <c r="R31" s="770" t="s">
        <v>485</v>
      </c>
      <c r="S31" s="768"/>
      <c r="T31" s="769"/>
      <c r="U31" s="767"/>
      <c r="V31" s="768"/>
      <c r="W31" s="768"/>
      <c r="X31" s="771"/>
      <c r="Y31" s="768"/>
      <c r="Z31" s="772"/>
      <c r="AA31" s="768"/>
      <c r="AB31" s="768"/>
      <c r="AC31" s="768"/>
    </row>
    <row r="32" spans="3:69" s="665" customFormat="1" ht="15.75" customHeight="1">
      <c r="C32" s="773" t="s">
        <v>51</v>
      </c>
      <c r="D32" s="773"/>
      <c r="E32" s="773"/>
      <c r="F32" s="773"/>
      <c r="G32" s="773"/>
      <c r="H32" s="773"/>
      <c r="I32" s="774">
        <v>146</v>
      </c>
      <c r="J32" s="775"/>
      <c r="K32" s="775"/>
      <c r="L32" s="699">
        <v>84</v>
      </c>
      <c r="M32" s="694"/>
      <c r="N32" s="695"/>
      <c r="O32" s="699">
        <v>62</v>
      </c>
      <c r="P32" s="694"/>
      <c r="Q32" s="695"/>
      <c r="R32" s="699">
        <v>7.7</v>
      </c>
      <c r="S32" s="694"/>
      <c r="T32" s="695"/>
      <c r="U32" s="776">
        <v>1.64</v>
      </c>
      <c r="V32" s="777"/>
      <c r="W32" s="777"/>
      <c r="X32" s="778">
        <v>1.19</v>
      </c>
      <c r="Y32" s="779"/>
      <c r="Z32" s="780"/>
      <c r="AA32" s="779">
        <v>1.3</v>
      </c>
      <c r="AB32" s="779"/>
      <c r="AC32" s="779"/>
    </row>
    <row r="33" spans="3:69" s="665" customFormat="1" ht="15.75" customHeight="1">
      <c r="C33" s="722"/>
      <c r="D33" s="722"/>
      <c r="E33" s="722"/>
      <c r="F33" s="722"/>
      <c r="G33" s="722"/>
      <c r="H33" s="722"/>
      <c r="I33" s="781"/>
      <c r="J33" s="782"/>
      <c r="K33" s="782"/>
      <c r="L33" s="729"/>
      <c r="M33" s="724"/>
      <c r="N33" s="725"/>
      <c r="O33" s="729"/>
      <c r="P33" s="724"/>
      <c r="Q33" s="69"/>
      <c r="R33" s="67"/>
      <c r="S33" s="68"/>
      <c r="T33" s="69"/>
      <c r="U33" s="783"/>
      <c r="V33" s="784"/>
      <c r="W33" s="785"/>
      <c r="X33" s="786"/>
      <c r="Y33" s="787"/>
      <c r="Z33" s="788"/>
      <c r="AA33" s="787"/>
      <c r="AB33" s="787"/>
      <c r="AC33" s="787"/>
    </row>
    <row r="34" spans="3:69" s="665" customFormat="1" ht="15.75" hidden="1" customHeight="1" outlineLevel="1">
      <c r="C34" s="722" t="s">
        <v>245</v>
      </c>
      <c r="D34" s="722"/>
      <c r="E34" s="722"/>
      <c r="F34" s="722"/>
      <c r="G34" s="722"/>
      <c r="H34" s="722"/>
      <c r="I34" s="781">
        <v>163</v>
      </c>
      <c r="J34" s="782"/>
      <c r="K34" s="782"/>
      <c r="L34" s="729">
        <v>73</v>
      </c>
      <c r="M34" s="724"/>
      <c r="N34" s="725"/>
      <c r="O34" s="729">
        <v>90</v>
      </c>
      <c r="P34" s="724"/>
      <c r="Q34" s="725"/>
      <c r="R34" s="729">
        <v>10.5</v>
      </c>
      <c r="S34" s="724"/>
      <c r="T34" s="725"/>
      <c r="U34" s="789">
        <v>1.64</v>
      </c>
      <c r="V34" s="785"/>
      <c r="W34" s="785"/>
      <c r="X34" s="790">
        <v>1.2</v>
      </c>
      <c r="Y34" s="785"/>
      <c r="Z34" s="791"/>
      <c r="AA34" s="785">
        <v>1.32</v>
      </c>
      <c r="AB34" s="785"/>
      <c r="AC34" s="785"/>
    </row>
    <row r="35" spans="3:69" s="665" customFormat="1" ht="15.75" customHeight="1" collapsed="1">
      <c r="C35" s="722" t="s">
        <v>247</v>
      </c>
      <c r="D35" s="722"/>
      <c r="E35" s="722"/>
      <c r="F35" s="722"/>
      <c r="G35" s="722"/>
      <c r="H35" s="722"/>
      <c r="I35" s="781">
        <v>166</v>
      </c>
      <c r="J35" s="782"/>
      <c r="K35" s="782"/>
      <c r="L35" s="729">
        <v>85</v>
      </c>
      <c r="M35" s="724"/>
      <c r="N35" s="725"/>
      <c r="O35" s="729">
        <v>81</v>
      </c>
      <c r="P35" s="724"/>
      <c r="Q35" s="725"/>
      <c r="R35" s="729">
        <v>10.199999999999999</v>
      </c>
      <c r="S35" s="724"/>
      <c r="T35" s="725"/>
      <c r="U35" s="789">
        <v>1.62</v>
      </c>
      <c r="V35" s="785"/>
      <c r="W35" s="785"/>
      <c r="X35" s="790">
        <v>1.23</v>
      </c>
      <c r="Y35" s="785"/>
      <c r="Z35" s="791"/>
      <c r="AA35" s="785">
        <v>1.37</v>
      </c>
      <c r="AB35" s="785"/>
      <c r="AC35" s="785"/>
    </row>
    <row r="36" spans="3:69" s="665" customFormat="1" ht="15.75" customHeight="1">
      <c r="C36" s="722" t="s">
        <v>119</v>
      </c>
      <c r="D36" s="722"/>
      <c r="E36" s="722"/>
      <c r="F36" s="722"/>
      <c r="G36" s="722"/>
      <c r="H36" s="722"/>
      <c r="I36" s="781">
        <v>155</v>
      </c>
      <c r="J36" s="782"/>
      <c r="K36" s="782"/>
      <c r="L36" s="729">
        <v>87</v>
      </c>
      <c r="M36" s="724"/>
      <c r="N36" s="725"/>
      <c r="O36" s="729">
        <v>68</v>
      </c>
      <c r="P36" s="724"/>
      <c r="Q36" s="725"/>
      <c r="R36" s="729">
        <v>9.5</v>
      </c>
      <c r="S36" s="724"/>
      <c r="T36" s="725"/>
      <c r="U36" s="789">
        <v>1.58</v>
      </c>
      <c r="V36" s="785"/>
      <c r="W36" s="785"/>
      <c r="X36" s="790">
        <v>1.25</v>
      </c>
      <c r="Y36" s="785"/>
      <c r="Z36" s="791"/>
      <c r="AA36" s="785">
        <v>1.39</v>
      </c>
      <c r="AB36" s="785"/>
      <c r="AC36" s="785"/>
    </row>
    <row r="37" spans="3:69" s="665" customFormat="1" ht="15.75" customHeight="1">
      <c r="C37" s="722" t="s">
        <v>248</v>
      </c>
      <c r="D37" s="722"/>
      <c r="E37" s="722"/>
      <c r="F37" s="722"/>
      <c r="G37" s="722"/>
      <c r="H37" s="722"/>
      <c r="I37" s="781">
        <v>163</v>
      </c>
      <c r="J37" s="782"/>
      <c r="K37" s="782"/>
      <c r="L37" s="729">
        <v>66</v>
      </c>
      <c r="M37" s="724"/>
      <c r="N37" s="725"/>
      <c r="O37" s="729">
        <v>86</v>
      </c>
      <c r="P37" s="724"/>
      <c r="Q37" s="725"/>
      <c r="R37" s="729">
        <v>9.9</v>
      </c>
      <c r="S37" s="724"/>
      <c r="T37" s="725"/>
      <c r="U37" s="789">
        <v>1.62</v>
      </c>
      <c r="V37" s="785"/>
      <c r="W37" s="785"/>
      <c r="X37" s="790">
        <v>1.25</v>
      </c>
      <c r="Y37" s="785"/>
      <c r="Z37" s="791"/>
      <c r="AA37" s="785">
        <v>1.39</v>
      </c>
      <c r="AB37" s="785"/>
      <c r="AC37" s="785"/>
    </row>
    <row r="38" spans="3:69" s="665" customFormat="1" ht="15.75" customHeight="1">
      <c r="C38" s="722" t="s">
        <v>249</v>
      </c>
      <c r="D38" s="722"/>
      <c r="E38" s="722"/>
      <c r="F38" s="722"/>
      <c r="G38" s="722"/>
      <c r="H38" s="722"/>
      <c r="I38" s="781">
        <v>137</v>
      </c>
      <c r="J38" s="782"/>
      <c r="K38" s="782"/>
      <c r="L38" s="729">
        <v>66</v>
      </c>
      <c r="M38" s="724"/>
      <c r="N38" s="725"/>
      <c r="O38" s="729">
        <v>60</v>
      </c>
      <c r="P38" s="724"/>
      <c r="Q38" s="725"/>
      <c r="R38" s="729">
        <v>8.1999999999999993</v>
      </c>
      <c r="S38" s="724"/>
      <c r="T38" s="725"/>
      <c r="U38" s="789">
        <v>1.45</v>
      </c>
      <c r="V38" s="785"/>
      <c r="W38" s="785"/>
      <c r="X38" s="790">
        <v>1.27</v>
      </c>
      <c r="Y38" s="785"/>
      <c r="Z38" s="791"/>
      <c r="AA38" s="785">
        <v>1.41</v>
      </c>
      <c r="AB38" s="785"/>
      <c r="AC38" s="785"/>
    </row>
    <row r="39" spans="3:69" s="665" customFormat="1" ht="15.75" customHeight="1">
      <c r="C39" s="722" t="s">
        <v>47</v>
      </c>
      <c r="D39" s="722"/>
      <c r="E39" s="722"/>
      <c r="F39" s="722"/>
      <c r="G39" s="722"/>
      <c r="H39" s="722"/>
      <c r="I39" s="781">
        <v>156</v>
      </c>
      <c r="J39" s="782"/>
      <c r="K39" s="782"/>
      <c r="L39" s="729">
        <v>76</v>
      </c>
      <c r="M39" s="724"/>
      <c r="N39" s="725"/>
      <c r="O39" s="729">
        <v>80</v>
      </c>
      <c r="P39" s="724"/>
      <c r="Q39" s="725"/>
      <c r="R39" s="729">
        <v>9.3000000000000007</v>
      </c>
      <c r="S39" s="724"/>
      <c r="T39" s="725"/>
      <c r="U39" s="789">
        <v>1.68</v>
      </c>
      <c r="V39" s="785"/>
      <c r="W39" s="785"/>
      <c r="X39" s="790">
        <v>1.28</v>
      </c>
      <c r="Y39" s="785"/>
      <c r="Z39" s="791"/>
      <c r="AA39" s="785">
        <v>1.43</v>
      </c>
      <c r="AB39" s="785"/>
      <c r="AC39" s="785"/>
    </row>
    <row r="40" spans="3:69" s="665" customFormat="1" ht="15.75" customHeight="1">
      <c r="C40" s="722" t="s">
        <v>48</v>
      </c>
      <c r="D40" s="722"/>
      <c r="E40" s="722"/>
      <c r="F40" s="722"/>
      <c r="G40" s="722"/>
      <c r="H40" s="722"/>
      <c r="I40" s="781">
        <v>131</v>
      </c>
      <c r="J40" s="782"/>
      <c r="K40" s="782"/>
      <c r="L40" s="729">
        <v>60</v>
      </c>
      <c r="M40" s="724"/>
      <c r="N40" s="725"/>
      <c r="O40" s="729">
        <v>71</v>
      </c>
      <c r="P40" s="724"/>
      <c r="Q40" s="725"/>
      <c r="R40" s="729">
        <v>7.8</v>
      </c>
      <c r="S40" s="724"/>
      <c r="T40" s="725"/>
      <c r="U40" s="789">
        <v>1.41</v>
      </c>
      <c r="V40" s="785"/>
      <c r="W40" s="785"/>
      <c r="X40" s="790">
        <v>1.29</v>
      </c>
      <c r="Y40" s="785"/>
      <c r="Z40" s="791"/>
      <c r="AA40" s="785">
        <v>1.42</v>
      </c>
      <c r="AB40" s="785"/>
      <c r="AC40" s="785"/>
      <c r="AD40" s="792"/>
      <c r="AE40" s="792"/>
      <c r="AF40" s="792"/>
      <c r="AG40" s="792"/>
      <c r="AH40" s="792"/>
    </row>
    <row r="41" spans="3:69" s="665" customFormat="1" ht="15.75" customHeight="1">
      <c r="C41" s="722" t="s">
        <v>120</v>
      </c>
      <c r="D41" s="722"/>
      <c r="E41" s="722"/>
      <c r="F41" s="722"/>
      <c r="G41" s="722"/>
      <c r="H41" s="722"/>
      <c r="I41" s="781">
        <v>139</v>
      </c>
      <c r="J41" s="782"/>
      <c r="K41" s="782"/>
      <c r="L41" s="729">
        <v>71</v>
      </c>
      <c r="M41" s="724"/>
      <c r="N41" s="725"/>
      <c r="O41" s="729">
        <v>68</v>
      </c>
      <c r="P41" s="724"/>
      <c r="Q41" s="725"/>
      <c r="R41" s="729">
        <v>8.1999999999999993</v>
      </c>
      <c r="S41" s="724"/>
      <c r="T41" s="725"/>
      <c r="U41" s="789">
        <v>1.58</v>
      </c>
      <c r="V41" s="785"/>
      <c r="W41" s="785"/>
      <c r="X41" s="790">
        <v>1.33</v>
      </c>
      <c r="Y41" s="785"/>
      <c r="Z41" s="791"/>
      <c r="AA41" s="785">
        <v>1.45</v>
      </c>
      <c r="AB41" s="785"/>
      <c r="AC41" s="785"/>
      <c r="AD41" s="792"/>
      <c r="AE41" s="792"/>
      <c r="AF41" s="792"/>
      <c r="AG41" s="792"/>
      <c r="AH41" s="792"/>
    </row>
    <row r="42" spans="3:69" s="665" customFormat="1" ht="15.75" customHeight="1">
      <c r="C42" s="722" t="s">
        <v>250</v>
      </c>
      <c r="D42" s="722"/>
      <c r="E42" s="722"/>
      <c r="F42" s="722"/>
      <c r="G42" s="722"/>
      <c r="H42" s="722"/>
      <c r="I42" s="781">
        <v>131</v>
      </c>
      <c r="J42" s="782"/>
      <c r="K42" s="782"/>
      <c r="L42" s="729">
        <v>65</v>
      </c>
      <c r="M42" s="724"/>
      <c r="N42" s="725"/>
      <c r="O42" s="729">
        <v>66</v>
      </c>
      <c r="P42" s="724"/>
      <c r="Q42" s="725"/>
      <c r="R42" s="729">
        <v>7.6</v>
      </c>
      <c r="S42" s="724"/>
      <c r="T42" s="725"/>
      <c r="U42" s="789">
        <v>1.48</v>
      </c>
      <c r="V42" s="785"/>
      <c r="W42" s="785"/>
      <c r="X42" s="793">
        <v>1.31</v>
      </c>
      <c r="Y42" s="794"/>
      <c r="Z42" s="795"/>
      <c r="AA42" s="794">
        <v>1.44</v>
      </c>
      <c r="AB42" s="794"/>
      <c r="AC42" s="794"/>
      <c r="AD42" s="792"/>
      <c r="AE42" s="792"/>
      <c r="AF42" s="792"/>
      <c r="AG42" s="792"/>
      <c r="AH42" s="792"/>
    </row>
    <row r="43" spans="3:69" s="665" customFormat="1" ht="15.75" customHeight="1">
      <c r="C43" s="722" t="s">
        <v>251</v>
      </c>
      <c r="D43" s="722"/>
      <c r="E43" s="722"/>
      <c r="F43" s="722"/>
      <c r="G43" s="722"/>
      <c r="H43" s="722"/>
      <c r="I43" s="781">
        <v>159</v>
      </c>
      <c r="J43" s="782"/>
      <c r="K43" s="782"/>
      <c r="L43" s="729">
        <v>88</v>
      </c>
      <c r="M43" s="724"/>
      <c r="N43" s="725"/>
      <c r="O43" s="729">
        <v>71</v>
      </c>
      <c r="P43" s="724"/>
      <c r="Q43" s="725"/>
      <c r="R43" s="729">
        <v>9.1</v>
      </c>
      <c r="S43" s="724"/>
      <c r="T43" s="725"/>
      <c r="U43" s="789">
        <v>1.81</v>
      </c>
      <c r="V43" s="785"/>
      <c r="W43" s="785"/>
      <c r="X43" s="793">
        <v>1.29</v>
      </c>
      <c r="Y43" s="794"/>
      <c r="Z43" s="795"/>
      <c r="AA43" s="794">
        <v>1.43</v>
      </c>
      <c r="AB43" s="794"/>
      <c r="AC43" s="794"/>
      <c r="AD43" s="792"/>
      <c r="AE43" s="792"/>
      <c r="AF43" s="792"/>
      <c r="AG43" s="792"/>
      <c r="AH43" s="792"/>
    </row>
    <row r="44" spans="3:69" s="665" customFormat="1" ht="15.75" customHeight="1">
      <c r="C44" s="722" t="s">
        <v>96</v>
      </c>
      <c r="D44" s="722"/>
      <c r="E44" s="722"/>
      <c r="F44" s="722"/>
      <c r="G44" s="722"/>
      <c r="H44" s="722"/>
      <c r="I44" s="781">
        <v>135</v>
      </c>
      <c r="J44" s="782"/>
      <c r="K44" s="782"/>
      <c r="L44" s="729">
        <v>61</v>
      </c>
      <c r="M44" s="724"/>
      <c r="N44" s="725"/>
      <c r="O44" s="729">
        <v>74</v>
      </c>
      <c r="P44" s="724"/>
      <c r="Q44" s="725"/>
      <c r="R44" s="729">
        <v>7.6</v>
      </c>
      <c r="S44" s="724"/>
      <c r="T44" s="725"/>
      <c r="U44" s="789">
        <v>1.52</v>
      </c>
      <c r="V44" s="785"/>
      <c r="W44" s="785"/>
      <c r="X44" s="796">
        <v>1.28</v>
      </c>
      <c r="Y44" s="797"/>
      <c r="Z44" s="798"/>
      <c r="AA44" s="797">
        <v>1.42</v>
      </c>
      <c r="AB44" s="797"/>
      <c r="AC44" s="797"/>
      <c r="AD44" s="792"/>
      <c r="AE44" s="792"/>
      <c r="AF44" s="792"/>
      <c r="AG44" s="792"/>
      <c r="AH44" s="792"/>
    </row>
    <row r="45" spans="3:69" s="665" customFormat="1" ht="15.75" customHeight="1">
      <c r="C45" s="737" t="s">
        <v>486</v>
      </c>
      <c r="D45" s="737"/>
      <c r="E45" s="737"/>
      <c r="F45" s="737"/>
      <c r="G45" s="737"/>
      <c r="H45" s="737"/>
      <c r="I45" s="781">
        <v>135</v>
      </c>
      <c r="J45" s="782"/>
      <c r="K45" s="782"/>
      <c r="L45" s="729">
        <v>61</v>
      </c>
      <c r="M45" s="724"/>
      <c r="N45" s="725"/>
      <c r="O45" s="729">
        <v>74</v>
      </c>
      <c r="P45" s="724"/>
      <c r="Q45" s="725"/>
      <c r="R45" s="729">
        <v>7.5</v>
      </c>
      <c r="S45" s="724"/>
      <c r="T45" s="725"/>
      <c r="U45" s="789">
        <v>1.54</v>
      </c>
      <c r="V45" s="785"/>
      <c r="W45" s="785"/>
      <c r="X45" s="796">
        <v>1.23</v>
      </c>
      <c r="Y45" s="799"/>
      <c r="Z45" s="798"/>
      <c r="AA45" s="799">
        <v>1.36</v>
      </c>
      <c r="AB45" s="799"/>
      <c r="AC45" s="799"/>
      <c r="AD45" s="792"/>
      <c r="AE45" s="792"/>
      <c r="AF45" s="792"/>
      <c r="AG45" s="792"/>
      <c r="AH45" s="792"/>
    </row>
    <row r="46" spans="3:69" s="665" customFormat="1" ht="15.75" customHeight="1">
      <c r="C46" s="737" t="s">
        <v>50</v>
      </c>
      <c r="D46" s="737"/>
      <c r="E46" s="737"/>
      <c r="F46" s="737"/>
      <c r="G46" s="737"/>
      <c r="H46" s="737"/>
      <c r="I46" s="781">
        <v>141</v>
      </c>
      <c r="J46" s="782"/>
      <c r="K46" s="782"/>
      <c r="L46" s="729">
        <v>78</v>
      </c>
      <c r="M46" s="724"/>
      <c r="N46" s="725"/>
      <c r="O46" s="729">
        <v>63</v>
      </c>
      <c r="P46" s="724"/>
      <c r="Q46" s="725"/>
      <c r="R46" s="729">
        <v>7.7</v>
      </c>
      <c r="S46" s="724"/>
      <c r="T46" s="725"/>
      <c r="U46" s="789">
        <v>1.6</v>
      </c>
      <c r="V46" s="785"/>
      <c r="W46" s="785"/>
      <c r="X46" s="796">
        <v>1.2</v>
      </c>
      <c r="Y46" s="799"/>
      <c r="Z46" s="798"/>
      <c r="AA46" s="799">
        <v>1.33</v>
      </c>
      <c r="AB46" s="799"/>
      <c r="AC46" s="799"/>
      <c r="AD46" s="792"/>
      <c r="AE46" s="792"/>
      <c r="AF46" s="792"/>
      <c r="AG46" s="792"/>
      <c r="AH46" s="792"/>
    </row>
    <row r="47" spans="3:69" s="665" customFormat="1" ht="15.75" customHeight="1" thickBot="1">
      <c r="C47" s="743"/>
      <c r="D47" s="743"/>
      <c r="E47" s="743"/>
      <c r="F47" s="743"/>
      <c r="G47" s="743"/>
      <c r="H47" s="750"/>
      <c r="I47" s="800"/>
      <c r="J47" s="801"/>
      <c r="K47" s="802"/>
      <c r="L47" s="803"/>
      <c r="M47" s="801"/>
      <c r="N47" s="802"/>
      <c r="O47" s="803"/>
      <c r="P47" s="801"/>
      <c r="Q47" s="802"/>
      <c r="R47" s="803"/>
      <c r="S47" s="801"/>
      <c r="T47" s="802"/>
      <c r="U47" s="803"/>
      <c r="V47" s="801"/>
      <c r="W47" s="804"/>
      <c r="X47" s="800"/>
      <c r="Y47" s="801"/>
      <c r="Z47" s="804"/>
      <c r="AA47" s="800"/>
      <c r="AB47" s="801"/>
      <c r="AC47" s="801"/>
      <c r="AD47" s="792"/>
      <c r="AE47" s="792"/>
      <c r="AF47" s="792"/>
      <c r="AG47" s="792"/>
      <c r="AH47" s="792"/>
      <c r="AL47" s="752"/>
      <c r="AM47" s="752"/>
      <c r="AN47" s="752"/>
      <c r="AO47" s="752"/>
      <c r="AP47" s="752"/>
      <c r="AQ47" s="752"/>
      <c r="AR47" s="752"/>
      <c r="AS47" s="752"/>
      <c r="AT47" s="752"/>
      <c r="AU47" s="752"/>
      <c r="AV47" s="752"/>
      <c r="AW47" s="752"/>
      <c r="AX47" s="752"/>
      <c r="AY47" s="752"/>
      <c r="AZ47" s="752"/>
      <c r="BA47" s="752"/>
      <c r="BB47" s="752"/>
      <c r="BC47" s="752"/>
      <c r="BD47" s="752"/>
      <c r="BE47" s="752"/>
      <c r="BF47" s="752"/>
      <c r="BG47" s="752"/>
      <c r="BH47" s="752"/>
      <c r="BI47" s="752"/>
      <c r="BJ47" s="752"/>
      <c r="BK47" s="752"/>
      <c r="BL47" s="752"/>
    </row>
    <row r="48" spans="3:69" ht="15.75" customHeight="1" thickTop="1">
      <c r="O48" s="805"/>
      <c r="P48" s="805"/>
      <c r="Q48" s="805"/>
      <c r="R48" s="805"/>
      <c r="S48" s="805"/>
      <c r="T48" s="805"/>
      <c r="U48" s="805"/>
      <c r="V48" s="805"/>
      <c r="W48" s="805"/>
      <c r="X48" s="805"/>
      <c r="Y48" s="805"/>
      <c r="Z48" s="805"/>
      <c r="AA48" s="805"/>
      <c r="AB48" s="805"/>
      <c r="AC48" s="669" t="s">
        <v>487</v>
      </c>
      <c r="AD48" s="805"/>
      <c r="AE48" s="805"/>
      <c r="AF48" s="806"/>
      <c r="AG48" s="806"/>
      <c r="AH48" s="805"/>
      <c r="AK48" s="752"/>
      <c r="BM48" s="752"/>
      <c r="BN48" s="752"/>
      <c r="BO48" s="752"/>
      <c r="BP48" s="752"/>
      <c r="BQ48" s="752"/>
    </row>
    <row r="49" spans="3:69" ht="15.75" customHeight="1">
      <c r="C49" s="753" t="s">
        <v>488</v>
      </c>
      <c r="O49" s="805"/>
      <c r="P49" s="805"/>
      <c r="Q49" s="805"/>
      <c r="R49" s="805"/>
      <c r="S49" s="805"/>
      <c r="T49" s="805"/>
      <c r="U49" s="805"/>
      <c r="V49" s="805"/>
      <c r="W49" s="805"/>
      <c r="X49" s="805"/>
      <c r="Y49" s="805"/>
      <c r="Z49" s="805"/>
      <c r="AA49" s="805"/>
      <c r="AB49" s="805"/>
      <c r="AC49" s="805"/>
      <c r="AD49" s="805"/>
      <c r="AE49" s="805"/>
      <c r="AF49" s="806"/>
      <c r="AG49" s="806"/>
      <c r="AH49" s="806"/>
      <c r="AI49" s="751"/>
      <c r="AJ49" s="751"/>
      <c r="BM49" s="752"/>
      <c r="BN49" s="752"/>
      <c r="BO49" s="752"/>
      <c r="BP49" s="752"/>
      <c r="BQ49" s="752"/>
    </row>
    <row r="50" spans="3:69" ht="15.75" customHeight="1">
      <c r="C50" s="753" t="s">
        <v>489</v>
      </c>
      <c r="O50" s="805"/>
      <c r="P50" s="805"/>
      <c r="Q50" s="805"/>
      <c r="R50" s="805"/>
      <c r="S50" s="805"/>
      <c r="T50" s="805"/>
      <c r="U50" s="805"/>
      <c r="V50" s="805"/>
      <c r="W50" s="805"/>
      <c r="X50" s="805"/>
      <c r="Y50" s="805"/>
      <c r="Z50" s="805"/>
      <c r="AA50" s="805"/>
      <c r="AB50" s="805"/>
      <c r="AC50" s="805"/>
      <c r="AD50" s="805"/>
      <c r="AE50" s="805"/>
      <c r="AF50" s="806"/>
      <c r="AG50" s="806"/>
      <c r="AH50" s="806"/>
      <c r="AI50" s="751"/>
      <c r="AJ50" s="751"/>
      <c r="BM50" s="752"/>
      <c r="BN50" s="752"/>
      <c r="BO50" s="752"/>
      <c r="BP50" s="752"/>
      <c r="BQ50" s="752"/>
    </row>
    <row r="51" spans="3:69" ht="15.75" customHeight="1">
      <c r="C51" s="753" t="s">
        <v>490</v>
      </c>
      <c r="O51" s="805"/>
      <c r="P51" s="805"/>
      <c r="Q51" s="805"/>
      <c r="R51" s="805"/>
      <c r="S51" s="805"/>
      <c r="T51" s="805"/>
      <c r="U51" s="805"/>
      <c r="V51" s="805"/>
      <c r="W51" s="805"/>
      <c r="X51" s="805"/>
      <c r="Y51" s="805"/>
      <c r="Z51" s="805"/>
      <c r="AA51" s="805"/>
      <c r="AB51" s="805"/>
      <c r="AC51" s="805"/>
      <c r="AD51" s="805"/>
      <c r="AE51" s="807"/>
      <c r="AF51" s="807"/>
      <c r="AG51" s="807"/>
      <c r="AH51" s="807"/>
    </row>
    <row r="52" spans="3:69" ht="15.75" customHeight="1">
      <c r="O52" s="805"/>
      <c r="P52" s="805"/>
      <c r="Q52" s="805"/>
      <c r="R52" s="805"/>
      <c r="S52" s="805"/>
      <c r="T52" s="805"/>
      <c r="U52" s="805"/>
      <c r="V52" s="805"/>
      <c r="W52" s="805"/>
      <c r="X52" s="805"/>
      <c r="Y52" s="805"/>
      <c r="Z52" s="805"/>
      <c r="AA52" s="805"/>
      <c r="AB52" s="805"/>
      <c r="AC52" s="805"/>
      <c r="AD52" s="805"/>
      <c r="AE52" s="805"/>
      <c r="AF52" s="805"/>
      <c r="AG52" s="805"/>
      <c r="AH52" s="805"/>
    </row>
    <row r="53" spans="3:69" ht="15.75" customHeight="1">
      <c r="O53" s="805"/>
      <c r="P53" s="805"/>
      <c r="Q53" s="805"/>
      <c r="R53" s="805"/>
      <c r="S53" s="805"/>
      <c r="T53" s="805"/>
      <c r="U53" s="805"/>
      <c r="V53" s="805"/>
      <c r="W53" s="805"/>
      <c r="X53" s="805"/>
      <c r="Y53" s="805"/>
      <c r="Z53" s="805"/>
      <c r="AA53" s="805"/>
      <c r="AB53" s="805"/>
      <c r="AC53" s="805"/>
      <c r="AD53" s="805"/>
      <c r="AE53" s="805"/>
      <c r="AF53" s="805"/>
      <c r="AG53" s="805"/>
      <c r="AH53" s="805"/>
    </row>
    <row r="54" spans="3:69" ht="15.75" customHeight="1">
      <c r="O54" s="805"/>
      <c r="P54" s="805"/>
      <c r="Q54" s="805"/>
      <c r="R54" s="805"/>
      <c r="S54" s="805"/>
      <c r="T54" s="805"/>
      <c r="U54" s="805"/>
      <c r="V54" s="805"/>
      <c r="W54" s="805"/>
      <c r="X54" s="805"/>
      <c r="Y54" s="805"/>
      <c r="Z54" s="805"/>
      <c r="AA54" s="805"/>
      <c r="AB54" s="805"/>
      <c r="AC54" s="805"/>
      <c r="AD54" s="805"/>
      <c r="AE54" s="805"/>
      <c r="AF54" s="805"/>
      <c r="AG54" s="805"/>
      <c r="AH54" s="805"/>
    </row>
    <row r="55" spans="3:69" ht="15.75" customHeight="1">
      <c r="O55" s="805"/>
      <c r="P55" s="805"/>
      <c r="Q55" s="805"/>
      <c r="R55" s="805"/>
      <c r="S55" s="805"/>
      <c r="T55" s="805"/>
      <c r="U55" s="805"/>
      <c r="V55" s="805"/>
      <c r="W55" s="805"/>
      <c r="X55" s="805"/>
      <c r="Y55" s="805"/>
      <c r="Z55" s="805"/>
      <c r="AA55" s="805"/>
      <c r="AB55" s="805"/>
      <c r="AC55" s="805"/>
      <c r="AD55" s="805"/>
      <c r="AE55" s="805"/>
      <c r="AF55" s="805"/>
      <c r="AG55" s="805"/>
      <c r="AH55" s="805"/>
    </row>
  </sheetData>
  <mergeCells count="308">
    <mergeCell ref="X47:Z47"/>
    <mergeCell ref="AA47:AC47"/>
    <mergeCell ref="C47:H47"/>
    <mergeCell ref="I47:K47"/>
    <mergeCell ref="L47:N47"/>
    <mergeCell ref="O47:Q47"/>
    <mergeCell ref="R47:T47"/>
    <mergeCell ref="U47:W47"/>
    <mergeCell ref="X45:Z45"/>
    <mergeCell ref="AA45:AC45"/>
    <mergeCell ref="C46:H46"/>
    <mergeCell ref="I46:K46"/>
    <mergeCell ref="L46:N46"/>
    <mergeCell ref="O46:Q46"/>
    <mergeCell ref="R46:T46"/>
    <mergeCell ref="U46:W46"/>
    <mergeCell ref="X46:Z46"/>
    <mergeCell ref="AA46:AC46"/>
    <mergeCell ref="C45:H45"/>
    <mergeCell ref="I45:K45"/>
    <mergeCell ref="L45:N45"/>
    <mergeCell ref="O45:Q45"/>
    <mergeCell ref="R45:T45"/>
    <mergeCell ref="U45:W45"/>
    <mergeCell ref="X43:Z43"/>
    <mergeCell ref="AA43:AC43"/>
    <mergeCell ref="C44:H44"/>
    <mergeCell ref="I44:K44"/>
    <mergeCell ref="L44:N44"/>
    <mergeCell ref="O44:Q44"/>
    <mergeCell ref="R44:T44"/>
    <mergeCell ref="U44:W44"/>
    <mergeCell ref="X44:Z44"/>
    <mergeCell ref="AA44:AC44"/>
    <mergeCell ref="C43:H43"/>
    <mergeCell ref="I43:K43"/>
    <mergeCell ref="L43:N43"/>
    <mergeCell ref="O43:Q43"/>
    <mergeCell ref="R43:T43"/>
    <mergeCell ref="U43:W43"/>
    <mergeCell ref="X41:Z41"/>
    <mergeCell ref="AA41:AC41"/>
    <mergeCell ref="C42:H42"/>
    <mergeCell ref="I42:K42"/>
    <mergeCell ref="L42:N42"/>
    <mergeCell ref="O42:Q42"/>
    <mergeCell ref="R42:T42"/>
    <mergeCell ref="U42:W42"/>
    <mergeCell ref="X42:Z42"/>
    <mergeCell ref="AA42:AC42"/>
    <mergeCell ref="C41:H41"/>
    <mergeCell ref="I41:K41"/>
    <mergeCell ref="L41:N41"/>
    <mergeCell ref="O41:Q41"/>
    <mergeCell ref="R41:T41"/>
    <mergeCell ref="U41:W41"/>
    <mergeCell ref="X39:Z39"/>
    <mergeCell ref="AA39:AC39"/>
    <mergeCell ref="C40:H40"/>
    <mergeCell ref="I40:K40"/>
    <mergeCell ref="L40:N40"/>
    <mergeCell ref="O40:Q40"/>
    <mergeCell ref="R40:T40"/>
    <mergeCell ref="U40:W40"/>
    <mergeCell ref="X40:Z40"/>
    <mergeCell ref="AA40:AC40"/>
    <mergeCell ref="C39:H39"/>
    <mergeCell ref="I39:K39"/>
    <mergeCell ref="L39:N39"/>
    <mergeCell ref="O39:Q39"/>
    <mergeCell ref="R39:T39"/>
    <mergeCell ref="U39:W39"/>
    <mergeCell ref="X37:Z37"/>
    <mergeCell ref="AA37:AC37"/>
    <mergeCell ref="C38:H38"/>
    <mergeCell ref="I38:K38"/>
    <mergeCell ref="L38:N38"/>
    <mergeCell ref="O38:Q38"/>
    <mergeCell ref="R38:T38"/>
    <mergeCell ref="U38:W38"/>
    <mergeCell ref="X38:Z38"/>
    <mergeCell ref="AA38:AC38"/>
    <mergeCell ref="C37:H37"/>
    <mergeCell ref="I37:K37"/>
    <mergeCell ref="L37:N37"/>
    <mergeCell ref="O37:Q37"/>
    <mergeCell ref="R37:T37"/>
    <mergeCell ref="U37:W37"/>
    <mergeCell ref="X35:Z35"/>
    <mergeCell ref="AA35:AC35"/>
    <mergeCell ref="C36:H36"/>
    <mergeCell ref="I36:K36"/>
    <mergeCell ref="L36:N36"/>
    <mergeCell ref="O36:Q36"/>
    <mergeCell ref="R36:T36"/>
    <mergeCell ref="U36:W36"/>
    <mergeCell ref="X36:Z36"/>
    <mergeCell ref="AA36:AC36"/>
    <mergeCell ref="C35:H35"/>
    <mergeCell ref="I35:K35"/>
    <mergeCell ref="L35:N35"/>
    <mergeCell ref="O35:Q35"/>
    <mergeCell ref="R35:T35"/>
    <mergeCell ref="U35:W35"/>
    <mergeCell ref="X33:Z33"/>
    <mergeCell ref="AA33:AC33"/>
    <mergeCell ref="C34:H34"/>
    <mergeCell ref="I34:K34"/>
    <mergeCell ref="L34:N34"/>
    <mergeCell ref="O34:Q34"/>
    <mergeCell ref="R34:T34"/>
    <mergeCell ref="U34:W34"/>
    <mergeCell ref="X34:Z34"/>
    <mergeCell ref="AA34:AC34"/>
    <mergeCell ref="C33:H33"/>
    <mergeCell ref="I33:K33"/>
    <mergeCell ref="L33:N33"/>
    <mergeCell ref="O33:Q33"/>
    <mergeCell ref="R33:T33"/>
    <mergeCell ref="U33:W33"/>
    <mergeCell ref="X31:Z31"/>
    <mergeCell ref="AA31:AC31"/>
    <mergeCell ref="C32:H32"/>
    <mergeCell ref="I32:K32"/>
    <mergeCell ref="L32:N32"/>
    <mergeCell ref="O32:Q32"/>
    <mergeCell ref="R32:T32"/>
    <mergeCell ref="U32:W32"/>
    <mergeCell ref="X32:Z32"/>
    <mergeCell ref="AA32:AC32"/>
    <mergeCell ref="C31:H31"/>
    <mergeCell ref="I31:K31"/>
    <mergeCell ref="L31:N31"/>
    <mergeCell ref="O31:Q31"/>
    <mergeCell ref="R31:T31"/>
    <mergeCell ref="U31:W31"/>
    <mergeCell ref="U29:W30"/>
    <mergeCell ref="X29:Z30"/>
    <mergeCell ref="AA29:AC30"/>
    <mergeCell ref="I30:K30"/>
    <mergeCell ref="L30:N30"/>
    <mergeCell ref="O30:Q30"/>
    <mergeCell ref="X22:Z22"/>
    <mergeCell ref="AA22:AC22"/>
    <mergeCell ref="AD22:AF22"/>
    <mergeCell ref="C26:AC26"/>
    <mergeCell ref="C28:H30"/>
    <mergeCell ref="I28:W28"/>
    <mergeCell ref="X28:Z28"/>
    <mergeCell ref="AA28:AC28"/>
    <mergeCell ref="I29:Q29"/>
    <mergeCell ref="R29:T30"/>
    <mergeCell ref="C22:H22"/>
    <mergeCell ref="I22:K22"/>
    <mergeCell ref="L22:N22"/>
    <mergeCell ref="O22:Q22"/>
    <mergeCell ref="R22:T22"/>
    <mergeCell ref="U22:W22"/>
    <mergeCell ref="AD20:AF20"/>
    <mergeCell ref="C21:H21"/>
    <mergeCell ref="I21:K21"/>
    <mergeCell ref="L21:N21"/>
    <mergeCell ref="O21:Q21"/>
    <mergeCell ref="R21:T21"/>
    <mergeCell ref="U21:W21"/>
    <mergeCell ref="X21:Z21"/>
    <mergeCell ref="AA21:AC21"/>
    <mergeCell ref="AD21:AF21"/>
    <mergeCell ref="AA19:AC19"/>
    <mergeCell ref="AD19:AF19"/>
    <mergeCell ref="C20:H20"/>
    <mergeCell ref="I20:K20"/>
    <mergeCell ref="L20:N20"/>
    <mergeCell ref="O20:Q20"/>
    <mergeCell ref="R20:T20"/>
    <mergeCell ref="U20:W20"/>
    <mergeCell ref="X20:Z20"/>
    <mergeCell ref="AA20:AC20"/>
    <mergeCell ref="X18:Z18"/>
    <mergeCell ref="AA18:AC18"/>
    <mergeCell ref="AD18:AF18"/>
    <mergeCell ref="C19:H19"/>
    <mergeCell ref="I19:K19"/>
    <mergeCell ref="L19:N19"/>
    <mergeCell ref="O19:Q19"/>
    <mergeCell ref="R19:T19"/>
    <mergeCell ref="U19:W19"/>
    <mergeCell ref="X19:Z19"/>
    <mergeCell ref="C18:H18"/>
    <mergeCell ref="I18:K18"/>
    <mergeCell ref="L18:N18"/>
    <mergeCell ref="O18:Q18"/>
    <mergeCell ref="R18:T18"/>
    <mergeCell ref="U18:W18"/>
    <mergeCell ref="AD16:AF16"/>
    <mergeCell ref="C17:H17"/>
    <mergeCell ref="I17:K17"/>
    <mergeCell ref="L17:N17"/>
    <mergeCell ref="O17:Q17"/>
    <mergeCell ref="R17:T17"/>
    <mergeCell ref="U17:W17"/>
    <mergeCell ref="X17:Z17"/>
    <mergeCell ref="AA17:AC17"/>
    <mergeCell ref="AD17:AF17"/>
    <mergeCell ref="AA15:AC15"/>
    <mergeCell ref="AD15:AF15"/>
    <mergeCell ref="C16:H16"/>
    <mergeCell ref="I16:K16"/>
    <mergeCell ref="L16:N16"/>
    <mergeCell ref="O16:Q16"/>
    <mergeCell ref="R16:T16"/>
    <mergeCell ref="U16:W16"/>
    <mergeCell ref="X16:Z16"/>
    <mergeCell ref="AA16:AC16"/>
    <mergeCell ref="X14:Z14"/>
    <mergeCell ref="AA14:AC14"/>
    <mergeCell ref="AD14:AF14"/>
    <mergeCell ref="C15:H15"/>
    <mergeCell ref="I15:K15"/>
    <mergeCell ref="L15:N15"/>
    <mergeCell ref="O15:Q15"/>
    <mergeCell ref="R15:T15"/>
    <mergeCell ref="U15:W15"/>
    <mergeCell ref="X15:Z15"/>
    <mergeCell ref="C14:H14"/>
    <mergeCell ref="I14:K14"/>
    <mergeCell ref="L14:N14"/>
    <mergeCell ref="O14:Q14"/>
    <mergeCell ref="R14:T14"/>
    <mergeCell ref="U14:W14"/>
    <mergeCell ref="AD12:AF12"/>
    <mergeCell ref="C13:H13"/>
    <mergeCell ref="I13:K13"/>
    <mergeCell ref="L13:N13"/>
    <mergeCell ref="O13:Q13"/>
    <mergeCell ref="R13:T13"/>
    <mergeCell ref="U13:W13"/>
    <mergeCell ref="X13:Z13"/>
    <mergeCell ref="AA13:AC13"/>
    <mergeCell ref="AD13:AF13"/>
    <mergeCell ref="AA11:AC11"/>
    <mergeCell ref="AD11:AF11"/>
    <mergeCell ref="C12:H12"/>
    <mergeCell ref="I12:K12"/>
    <mergeCell ref="L12:N12"/>
    <mergeCell ref="O12:Q12"/>
    <mergeCell ref="R12:T12"/>
    <mergeCell ref="U12:W12"/>
    <mergeCell ref="X12:Z12"/>
    <mergeCell ref="AA12:AC12"/>
    <mergeCell ref="X10:Z10"/>
    <mergeCell ref="AA10:AC10"/>
    <mergeCell ref="AD10:AF10"/>
    <mergeCell ref="C11:H11"/>
    <mergeCell ref="I11:K11"/>
    <mergeCell ref="L11:N11"/>
    <mergeCell ref="O11:Q11"/>
    <mergeCell ref="R11:T11"/>
    <mergeCell ref="U11:W11"/>
    <mergeCell ref="X11:Z11"/>
    <mergeCell ref="C10:H10"/>
    <mergeCell ref="I10:K10"/>
    <mergeCell ref="L10:N10"/>
    <mergeCell ref="O10:Q10"/>
    <mergeCell ref="R10:T10"/>
    <mergeCell ref="U10:W10"/>
    <mergeCell ref="AA8:AC8"/>
    <mergeCell ref="AD8:AF8"/>
    <mergeCell ref="I9:K9"/>
    <mergeCell ref="L9:N9"/>
    <mergeCell ref="O9:Q9"/>
    <mergeCell ref="R9:T9"/>
    <mergeCell ref="U9:W9"/>
    <mergeCell ref="X9:Z9"/>
    <mergeCell ref="AA9:AC9"/>
    <mergeCell ref="AD9:AF9"/>
    <mergeCell ref="X7:Z7"/>
    <mergeCell ref="AA7:AC7"/>
    <mergeCell ref="AD7:AF7"/>
    <mergeCell ref="C8:H8"/>
    <mergeCell ref="I8:K8"/>
    <mergeCell ref="L8:N8"/>
    <mergeCell ref="O8:Q8"/>
    <mergeCell ref="R8:T8"/>
    <mergeCell ref="U8:W8"/>
    <mergeCell ref="X8:Z8"/>
    <mergeCell ref="C7:H7"/>
    <mergeCell ref="I7:K7"/>
    <mergeCell ref="L7:N7"/>
    <mergeCell ref="O7:Q7"/>
    <mergeCell ref="R7:T7"/>
    <mergeCell ref="U7:W7"/>
    <mergeCell ref="O6:Q6"/>
    <mergeCell ref="R6:T6"/>
    <mergeCell ref="U6:W6"/>
    <mergeCell ref="X6:Z6"/>
    <mergeCell ref="AA6:AC6"/>
    <mergeCell ref="AD6:AF6"/>
    <mergeCell ref="C2:AH2"/>
    <mergeCell ref="C4:H6"/>
    <mergeCell ref="I4:T4"/>
    <mergeCell ref="U4:AF4"/>
    <mergeCell ref="I5:N5"/>
    <mergeCell ref="O5:T5"/>
    <mergeCell ref="U5:Z5"/>
    <mergeCell ref="AA5:AF5"/>
    <mergeCell ref="I6:K6"/>
    <mergeCell ref="L6:N6"/>
  </mergeCells>
  <phoneticPr fontId="3"/>
  <printOptions horizontalCentered="1"/>
  <pageMargins left="0.51181102362204722" right="0.51181102362204722" top="0.55118110236220474" bottom="0.55118110236220474" header="0.31496062992125984" footer="0.31496062992125984"/>
  <pageSetup paperSize="9" firstPageNumber="21" orientation="portrait" useFirstPageNumber="1" r:id="rId1"/>
  <headerFooter>
    <oddFooter>&amp;C&amp;"HGPｺﾞｼｯｸM,ﾒﾃﾞｨｳﾑ"&amp;10&amp;P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8952A-80F1-4E6B-8A1D-8F61A7695680}">
  <dimension ref="B1:BK51"/>
  <sheetViews>
    <sheetView tabSelected="1" view="pageBreakPreview" zoomScaleNormal="100" zoomScaleSheetLayoutView="100" workbookViewId="0">
      <selection activeCell="Q33" sqref="Q33:V33"/>
    </sheetView>
  </sheetViews>
  <sheetFormatPr defaultColWidth="2.625" defaultRowHeight="15.75" customHeight="1"/>
  <cols>
    <col min="1" max="1" width="2.625" style="752"/>
    <col min="2" max="4" width="8.125" style="752" customWidth="1"/>
    <col min="5" max="5" width="6" style="752" customWidth="1"/>
    <col min="6" max="6" width="8.125" style="752" customWidth="1"/>
    <col min="7" max="7" width="6" style="752" customWidth="1"/>
    <col min="8" max="8" width="8.125" style="752" customWidth="1"/>
    <col min="9" max="9" width="6" style="752" customWidth="1"/>
    <col min="10" max="10" width="8.125" style="752" customWidth="1"/>
    <col min="11" max="11" width="6" style="752" customWidth="1"/>
    <col min="12" max="12" width="8.375" style="752" bestFit="1" customWidth="1"/>
    <col min="13" max="13" width="6" style="810" customWidth="1"/>
    <col min="14" max="17" width="2.625" style="810" customWidth="1"/>
    <col min="18" max="18" width="8.375" style="752" bestFit="1" customWidth="1"/>
    <col min="19" max="19" width="6" style="752" customWidth="1"/>
    <col min="20" max="20" width="7.875" style="752" customWidth="1"/>
    <col min="21" max="21" width="6" style="752" customWidth="1"/>
    <col min="22" max="22" width="8.375" style="752" customWidth="1"/>
    <col min="23" max="23" width="6" style="752" customWidth="1"/>
    <col min="24" max="24" width="8.375" style="752" customWidth="1"/>
    <col min="25" max="25" width="6" style="752" customWidth="1"/>
    <col min="26" max="26" width="3.375" style="752" customWidth="1"/>
    <col min="27" max="27" width="8.375" style="752" customWidth="1"/>
    <col min="28" max="28" width="6" style="752" customWidth="1"/>
    <col min="29" max="29" width="3.375" style="752" customWidth="1"/>
    <col min="30" max="30" width="9.125" style="751" customWidth="1"/>
    <col min="31" max="35" width="2.625" style="751"/>
    <col min="36" max="36" width="0.125" style="751" customWidth="1"/>
    <col min="37" max="41" width="2.625" style="751" customWidth="1"/>
    <col min="42" max="62" width="2.625" style="751"/>
    <col min="63" max="16384" width="2.625" style="752"/>
  </cols>
  <sheetData>
    <row r="1" spans="2:63" s="665" customFormat="1" ht="15.75" customHeight="1">
      <c r="B1" s="808"/>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4"/>
      <c r="AE1" s="664"/>
      <c r="AF1" s="664"/>
      <c r="AG1" s="664"/>
      <c r="AH1" s="664"/>
      <c r="AI1" s="664"/>
      <c r="AJ1" s="664"/>
      <c r="AK1" s="664"/>
      <c r="AL1" s="664"/>
      <c r="AM1" s="664"/>
      <c r="AN1" s="664"/>
      <c r="AO1" s="664"/>
      <c r="AP1" s="664"/>
      <c r="AQ1" s="664"/>
      <c r="AR1" s="664"/>
      <c r="AS1" s="664"/>
      <c r="AT1" s="664"/>
      <c r="AU1" s="664"/>
      <c r="AV1" s="664"/>
      <c r="AW1" s="664"/>
      <c r="AX1" s="664"/>
      <c r="AY1" s="664"/>
      <c r="AZ1" s="664"/>
      <c r="BA1" s="664"/>
      <c r="BB1" s="664"/>
      <c r="BC1" s="664"/>
      <c r="BD1" s="664"/>
      <c r="BE1" s="664"/>
      <c r="BF1" s="664"/>
      <c r="BG1" s="664"/>
      <c r="BH1" s="664"/>
      <c r="BI1" s="664"/>
      <c r="BJ1" s="664"/>
    </row>
    <row r="2" spans="2:63" s="666" customFormat="1" ht="15.75" customHeight="1">
      <c r="B2" s="666" t="s">
        <v>491</v>
      </c>
      <c r="AD2" s="664"/>
      <c r="AE2" s="664"/>
      <c r="AF2" s="664"/>
      <c r="AG2" s="664"/>
      <c r="AH2" s="664"/>
      <c r="AI2" s="664"/>
      <c r="AJ2" s="664"/>
      <c r="AK2" s="664"/>
      <c r="AL2" s="664"/>
      <c r="AM2" s="664"/>
      <c r="AN2" s="664"/>
      <c r="AO2" s="664"/>
      <c r="AP2" s="664"/>
      <c r="AQ2" s="664"/>
      <c r="AR2" s="664"/>
      <c r="AS2" s="664"/>
      <c r="AT2" s="664"/>
      <c r="AU2" s="664"/>
      <c r="AV2" s="664"/>
      <c r="AW2" s="664"/>
      <c r="AX2" s="664"/>
      <c r="AY2" s="664"/>
      <c r="AZ2" s="664"/>
      <c r="BA2" s="664"/>
      <c r="BB2" s="664"/>
      <c r="BC2" s="664"/>
      <c r="BD2" s="664"/>
      <c r="BE2" s="664"/>
      <c r="BF2" s="664"/>
      <c r="BG2" s="664"/>
      <c r="BH2" s="664"/>
      <c r="BI2" s="664"/>
      <c r="BJ2" s="664"/>
    </row>
    <row r="3" spans="2:63" ht="15.75" customHeight="1" thickBot="1">
      <c r="B3" s="809"/>
      <c r="C3" s="809"/>
      <c r="D3" s="809"/>
      <c r="E3" s="809"/>
      <c r="F3" s="809"/>
      <c r="G3" s="809"/>
      <c r="H3" s="809"/>
      <c r="I3" s="809"/>
      <c r="J3" s="809"/>
      <c r="K3" s="809"/>
      <c r="R3" s="809"/>
      <c r="S3" s="809"/>
      <c r="T3" s="809"/>
      <c r="U3" s="809"/>
      <c r="V3" s="809"/>
      <c r="W3" s="809"/>
      <c r="X3" s="809"/>
      <c r="Y3" s="809"/>
      <c r="AA3" s="809"/>
      <c r="AB3" s="809"/>
      <c r="AD3" s="811" t="s">
        <v>492</v>
      </c>
    </row>
    <row r="4" spans="2:63" ht="15.75" customHeight="1" thickTop="1">
      <c r="B4" s="146"/>
      <c r="C4" s="812" t="s">
        <v>493</v>
      </c>
      <c r="D4" s="813" t="s">
        <v>494</v>
      </c>
      <c r="E4" s="813"/>
      <c r="F4" s="405" t="s">
        <v>495</v>
      </c>
      <c r="G4" s="27"/>
      <c r="H4" s="405" t="s">
        <v>496</v>
      </c>
      <c r="I4" s="27"/>
      <c r="J4" s="814" t="s">
        <v>497</v>
      </c>
      <c r="K4" s="815"/>
      <c r="L4" s="816" t="s">
        <v>498</v>
      </c>
      <c r="M4" s="817"/>
      <c r="N4" s="818"/>
      <c r="O4" s="818"/>
      <c r="P4" s="818"/>
      <c r="Q4" s="818"/>
      <c r="R4" s="817" t="s">
        <v>499</v>
      </c>
      <c r="S4" s="819"/>
      <c r="T4" s="816" t="s">
        <v>500</v>
      </c>
      <c r="U4" s="817"/>
      <c r="V4" s="816" t="s">
        <v>501</v>
      </c>
      <c r="W4" s="817"/>
      <c r="X4" s="816" t="s">
        <v>502</v>
      </c>
      <c r="Y4" s="817"/>
      <c r="Z4" s="820"/>
      <c r="AA4" s="816" t="s">
        <v>50</v>
      </c>
      <c r="AB4" s="817"/>
      <c r="AC4" s="820"/>
      <c r="AD4" s="821"/>
    </row>
    <row r="5" spans="2:63" ht="15.75" customHeight="1">
      <c r="B5" s="149"/>
      <c r="C5" s="822" t="s">
        <v>503</v>
      </c>
      <c r="D5" s="407" t="s">
        <v>503</v>
      </c>
      <c r="E5" s="823" t="s">
        <v>504</v>
      </c>
      <c r="F5" s="407" t="s">
        <v>503</v>
      </c>
      <c r="G5" s="823" t="s">
        <v>504</v>
      </c>
      <c r="H5" s="407" t="s">
        <v>503</v>
      </c>
      <c r="I5" s="823" t="s">
        <v>504</v>
      </c>
      <c r="J5" s="407" t="s">
        <v>503</v>
      </c>
      <c r="K5" s="411" t="s">
        <v>504</v>
      </c>
      <c r="L5" s="824" t="s">
        <v>505</v>
      </c>
      <c r="M5" s="825" t="s">
        <v>506</v>
      </c>
      <c r="N5" s="826"/>
      <c r="O5" s="826"/>
      <c r="P5" s="826"/>
      <c r="Q5" s="826"/>
      <c r="R5" s="827" t="s">
        <v>505</v>
      </c>
      <c r="S5" s="828" t="s">
        <v>506</v>
      </c>
      <c r="T5" s="824" t="s">
        <v>505</v>
      </c>
      <c r="U5" s="829" t="s">
        <v>506</v>
      </c>
      <c r="V5" s="824" t="s">
        <v>505</v>
      </c>
      <c r="W5" s="829" t="s">
        <v>506</v>
      </c>
      <c r="X5" s="824" t="s">
        <v>505</v>
      </c>
      <c r="Y5" s="829" t="s">
        <v>506</v>
      </c>
      <c r="Z5" s="830" t="s">
        <v>507</v>
      </c>
      <c r="AA5" s="824" t="s">
        <v>505</v>
      </c>
      <c r="AB5" s="829" t="s">
        <v>506</v>
      </c>
      <c r="AC5" s="830" t="s">
        <v>507</v>
      </c>
      <c r="AD5" s="831"/>
    </row>
    <row r="6" spans="2:63" s="691" customFormat="1" ht="15.75" customHeight="1">
      <c r="B6" s="832"/>
      <c r="C6" s="833" t="s">
        <v>508</v>
      </c>
      <c r="D6" s="834" t="s">
        <v>508</v>
      </c>
      <c r="E6" s="835" t="s">
        <v>13</v>
      </c>
      <c r="F6" s="834" t="s">
        <v>508</v>
      </c>
      <c r="G6" s="835" t="s">
        <v>13</v>
      </c>
      <c r="H6" s="834" t="s">
        <v>508</v>
      </c>
      <c r="I6" s="835" t="s">
        <v>13</v>
      </c>
      <c r="J6" s="834" t="s">
        <v>508</v>
      </c>
      <c r="K6" s="836" t="s">
        <v>13</v>
      </c>
      <c r="L6" s="837" t="s">
        <v>508</v>
      </c>
      <c r="M6" s="838" t="s">
        <v>13</v>
      </c>
      <c r="N6" s="839"/>
      <c r="O6" s="839"/>
      <c r="P6" s="839"/>
      <c r="Q6" s="839"/>
      <c r="R6" s="840" t="s">
        <v>508</v>
      </c>
      <c r="S6" s="841" t="s">
        <v>13</v>
      </c>
      <c r="T6" s="837" t="s">
        <v>508</v>
      </c>
      <c r="U6" s="840" t="s">
        <v>13</v>
      </c>
      <c r="V6" s="837" t="s">
        <v>508</v>
      </c>
      <c r="W6" s="840" t="s">
        <v>13</v>
      </c>
      <c r="X6" s="837" t="s">
        <v>508</v>
      </c>
      <c r="Y6" s="840" t="s">
        <v>13</v>
      </c>
      <c r="Z6" s="842"/>
      <c r="AA6" s="837" t="s">
        <v>508</v>
      </c>
      <c r="AB6" s="840" t="s">
        <v>13</v>
      </c>
      <c r="AC6" s="842"/>
      <c r="AD6" s="843"/>
    </row>
    <row r="7" spans="2:63" ht="15.75" customHeight="1">
      <c r="B7" s="844" t="s">
        <v>164</v>
      </c>
      <c r="C7" s="845">
        <v>2238264</v>
      </c>
      <c r="D7" s="582">
        <v>2621771</v>
      </c>
      <c r="E7" s="846">
        <f>D7/C7*100-100</f>
        <v>17.134127162836904</v>
      </c>
      <c r="F7" s="582">
        <v>2773674</v>
      </c>
      <c r="G7" s="846">
        <f t="shared" ref="G7:G43" si="0">F7/D7*100-100</f>
        <v>5.793908011035299</v>
      </c>
      <c r="H7" s="582">
        <v>2992926</v>
      </c>
      <c r="I7" s="846">
        <f t="shared" ref="I7:I43" si="1">H7/F7*100-100</f>
        <v>7.9047501616988995</v>
      </c>
      <c r="J7" s="582">
        <v>3220331</v>
      </c>
      <c r="K7" s="847">
        <f t="shared" ref="K7:K43" si="2">J7/H7*100-100</f>
        <v>7.5980829462539248</v>
      </c>
      <c r="L7" s="848">
        <v>3307136</v>
      </c>
      <c r="M7" s="849">
        <f t="shared" ref="M7:M43" si="3">L7/J7*100-100</f>
        <v>2.6955303662884234</v>
      </c>
      <c r="N7" s="850"/>
      <c r="O7" s="850"/>
      <c r="P7" s="850"/>
      <c r="Q7" s="850"/>
      <c r="R7" s="851">
        <v>3426651</v>
      </c>
      <c r="S7" s="852">
        <f t="shared" ref="S7:S43" si="4">R7/L7*100-100</f>
        <v>3.6138519855246471</v>
      </c>
      <c r="T7" s="848">
        <v>3579628</v>
      </c>
      <c r="U7" s="853">
        <f t="shared" ref="U7:U43" si="5">T7/R7*100-100</f>
        <v>4.464329749367522</v>
      </c>
      <c r="V7" s="848">
        <v>3688773</v>
      </c>
      <c r="W7" s="853">
        <f t="shared" ref="W7:W39" si="6">V7/T7*100-100</f>
        <v>3.0490598464421481</v>
      </c>
      <c r="X7" s="848">
        <v>3724844</v>
      </c>
      <c r="Y7" s="853">
        <f t="shared" ref="Y7:Y39" si="7">X7/V7*100-100</f>
        <v>0.97785903334252566</v>
      </c>
      <c r="Z7" s="854">
        <f>RANK(Y7,Y$5:Y$39)</f>
        <v>8</v>
      </c>
      <c r="AA7" s="848">
        <v>3777491</v>
      </c>
      <c r="AB7" s="853">
        <f>AA7/X7*100-100</f>
        <v>1.4134014739946252</v>
      </c>
      <c r="AC7" s="854">
        <f>RANK(AB7,AB$5:AB$39)</f>
        <v>7</v>
      </c>
      <c r="AD7" s="855" t="s">
        <v>164</v>
      </c>
      <c r="BK7" s="751"/>
    </row>
    <row r="8" spans="2:63" ht="15.75" customHeight="1">
      <c r="B8" s="844" t="s">
        <v>166</v>
      </c>
      <c r="C8" s="845">
        <v>973486</v>
      </c>
      <c r="D8" s="582">
        <v>1014951</v>
      </c>
      <c r="E8" s="846">
        <f t="shared" ref="E8:E43" si="8">D8/C8*100-100</f>
        <v>4.2594346503185534</v>
      </c>
      <c r="F8" s="582">
        <v>1040802</v>
      </c>
      <c r="G8" s="846">
        <f t="shared" si="0"/>
        <v>2.5470195112867486</v>
      </c>
      <c r="H8" s="582">
        <v>1088624</v>
      </c>
      <c r="I8" s="846">
        <f t="shared" si="1"/>
        <v>4.5947259901498967</v>
      </c>
      <c r="J8" s="582">
        <v>1173603</v>
      </c>
      <c r="K8" s="847">
        <f t="shared" si="2"/>
        <v>7.8060928291127141</v>
      </c>
      <c r="L8" s="848">
        <v>1202820</v>
      </c>
      <c r="M8" s="849">
        <f t="shared" si="3"/>
        <v>2.4895130636169114</v>
      </c>
      <c r="N8" s="850"/>
      <c r="O8" s="850"/>
      <c r="P8" s="850"/>
      <c r="Q8" s="850"/>
      <c r="R8" s="851">
        <v>1249905</v>
      </c>
      <c r="S8" s="852">
        <f t="shared" si="4"/>
        <v>3.9145508056068365</v>
      </c>
      <c r="T8" s="848">
        <v>1327011</v>
      </c>
      <c r="U8" s="853">
        <f t="shared" si="5"/>
        <v>6.1689488401118524</v>
      </c>
      <c r="V8" s="848">
        <v>1425512</v>
      </c>
      <c r="W8" s="853">
        <f t="shared" si="6"/>
        <v>7.4227719287933525</v>
      </c>
      <c r="X8" s="848">
        <v>1475213</v>
      </c>
      <c r="Y8" s="853">
        <f t="shared" si="7"/>
        <v>3.4865367671405068</v>
      </c>
      <c r="Z8" s="854">
        <f t="shared" ref="Z8:Z39" si="9">RANK(Y8,Y$5:Y$39)</f>
        <v>2</v>
      </c>
      <c r="AA8" s="848">
        <v>1538262</v>
      </c>
      <c r="AB8" s="853">
        <f>AA8/X8*100-100</f>
        <v>4.2738912956976378</v>
      </c>
      <c r="AC8" s="854">
        <f t="shared" ref="AC8:AC39" si="10">RANK(AB8,AB$5:AB$39)</f>
        <v>3</v>
      </c>
      <c r="AD8" s="855" t="s">
        <v>166</v>
      </c>
      <c r="BK8" s="751"/>
    </row>
    <row r="9" spans="2:63" ht="15.75" customHeight="1">
      <c r="B9" s="844" t="s">
        <v>168</v>
      </c>
      <c r="C9" s="856">
        <v>278326</v>
      </c>
      <c r="D9" s="857">
        <v>377398</v>
      </c>
      <c r="E9" s="858">
        <f t="shared" si="8"/>
        <v>35.59566838886775</v>
      </c>
      <c r="F9" s="857">
        <v>439300</v>
      </c>
      <c r="G9" s="858">
        <f t="shared" si="0"/>
        <v>16.402312677862625</v>
      </c>
      <c r="H9" s="857">
        <v>482778</v>
      </c>
      <c r="I9" s="858">
        <f t="shared" si="1"/>
        <v>9.8971090371044852</v>
      </c>
      <c r="J9" s="857">
        <v>531542</v>
      </c>
      <c r="K9" s="859">
        <f t="shared" si="2"/>
        <v>10.100708814403305</v>
      </c>
      <c r="L9" s="860">
        <v>570597</v>
      </c>
      <c r="M9" s="861">
        <f t="shared" si="3"/>
        <v>7.347490885010032</v>
      </c>
      <c r="N9" s="862"/>
      <c r="O9" s="862"/>
      <c r="P9" s="862"/>
      <c r="Q9" s="862"/>
      <c r="R9" s="863">
        <v>605561</v>
      </c>
      <c r="S9" s="864">
        <f t="shared" si="4"/>
        <v>6.1276172149520534</v>
      </c>
      <c r="T9" s="860">
        <v>628698</v>
      </c>
      <c r="U9" s="865">
        <f t="shared" si="5"/>
        <v>3.8207546390867293</v>
      </c>
      <c r="V9" s="860">
        <v>717544</v>
      </c>
      <c r="W9" s="865">
        <f t="shared" si="6"/>
        <v>14.131745289471255</v>
      </c>
      <c r="X9" s="860">
        <v>720780</v>
      </c>
      <c r="Y9" s="865">
        <f t="shared" si="7"/>
        <v>0.45098279687378806</v>
      </c>
      <c r="Z9" s="866">
        <f t="shared" si="9"/>
        <v>12</v>
      </c>
      <c r="AA9" s="860">
        <v>725493</v>
      </c>
      <c r="AB9" s="853">
        <f t="shared" ref="AB9:AB39" si="11">AA9/X9*100-100</f>
        <v>0.65387496878382478</v>
      </c>
      <c r="AC9" s="854">
        <f t="shared" si="10"/>
        <v>10</v>
      </c>
      <c r="AD9" s="855" t="s">
        <v>168</v>
      </c>
      <c r="BK9" s="751"/>
    </row>
    <row r="10" spans="2:63" ht="15.75" customHeight="1">
      <c r="B10" s="844" t="s">
        <v>170</v>
      </c>
      <c r="C10" s="845">
        <v>347576</v>
      </c>
      <c r="D10" s="582">
        <v>389557</v>
      </c>
      <c r="E10" s="846">
        <f t="shared" si="8"/>
        <v>12.078221741432088</v>
      </c>
      <c r="F10" s="582">
        <v>421107</v>
      </c>
      <c r="G10" s="846">
        <f t="shared" si="0"/>
        <v>8.0989431585108349</v>
      </c>
      <c r="H10" s="582">
        <v>427116</v>
      </c>
      <c r="I10" s="846">
        <f t="shared" si="1"/>
        <v>1.4269532446622861</v>
      </c>
      <c r="J10" s="582">
        <v>433358</v>
      </c>
      <c r="K10" s="847">
        <f t="shared" si="2"/>
        <v>1.4614296818662922</v>
      </c>
      <c r="L10" s="848">
        <v>432193</v>
      </c>
      <c r="M10" s="849">
        <f t="shared" si="3"/>
        <v>-0.26883085116693906</v>
      </c>
      <c r="N10" s="850"/>
      <c r="O10" s="850"/>
      <c r="P10" s="850"/>
      <c r="Q10" s="850"/>
      <c r="R10" s="851">
        <v>428645</v>
      </c>
      <c r="S10" s="852">
        <f t="shared" si="4"/>
        <v>-0.82092953842381178</v>
      </c>
      <c r="T10" s="848">
        <v>426178</v>
      </c>
      <c r="U10" s="853">
        <f t="shared" si="5"/>
        <v>-0.57553453323846782</v>
      </c>
      <c r="V10" s="848">
        <v>418325</v>
      </c>
      <c r="W10" s="853">
        <f t="shared" si="6"/>
        <v>-1.8426572934313867</v>
      </c>
      <c r="X10" s="848">
        <v>406586</v>
      </c>
      <c r="Y10" s="853">
        <f t="shared" si="7"/>
        <v>-2.8061913583935905</v>
      </c>
      <c r="Z10" s="854">
        <f t="shared" si="9"/>
        <v>21</v>
      </c>
      <c r="AA10" s="848">
        <v>388078</v>
      </c>
      <c r="AB10" s="853">
        <f t="shared" si="11"/>
        <v>-4.5520504887035003</v>
      </c>
      <c r="AC10" s="854">
        <f t="shared" si="10"/>
        <v>27</v>
      </c>
      <c r="AD10" s="855" t="s">
        <v>170</v>
      </c>
      <c r="BK10" s="751"/>
    </row>
    <row r="11" spans="2:63" ht="15.75" customHeight="1">
      <c r="B11" s="844" t="s">
        <v>172</v>
      </c>
      <c r="C11" s="845">
        <v>163671</v>
      </c>
      <c r="D11" s="582">
        <v>195635</v>
      </c>
      <c r="E11" s="846">
        <f t="shared" si="8"/>
        <v>19.529421827935309</v>
      </c>
      <c r="F11" s="582">
        <v>214293</v>
      </c>
      <c r="G11" s="846">
        <f t="shared" si="0"/>
        <v>9.537148260791767</v>
      </c>
      <c r="H11" s="582">
        <v>229990</v>
      </c>
      <c r="I11" s="846">
        <f t="shared" si="1"/>
        <v>7.3250176160677256</v>
      </c>
      <c r="J11" s="582">
        <v>245950</v>
      </c>
      <c r="K11" s="847">
        <f t="shared" si="2"/>
        <v>6.939432149223876</v>
      </c>
      <c r="L11" s="848">
        <v>253822</v>
      </c>
      <c r="M11" s="849">
        <f t="shared" si="3"/>
        <v>3.2006505387273734</v>
      </c>
      <c r="N11" s="850"/>
      <c r="O11" s="850"/>
      <c r="P11" s="850"/>
      <c r="Q11" s="850"/>
      <c r="R11" s="851">
        <v>254633</v>
      </c>
      <c r="S11" s="852">
        <f t="shared" si="4"/>
        <v>0.31951525084508603</v>
      </c>
      <c r="T11" s="848">
        <v>258958</v>
      </c>
      <c r="U11" s="853">
        <f t="shared" si="5"/>
        <v>1.6985229722777433</v>
      </c>
      <c r="V11" s="848">
        <v>260780</v>
      </c>
      <c r="W11" s="853">
        <f t="shared" si="6"/>
        <v>0.703588998988252</v>
      </c>
      <c r="X11" s="848">
        <v>258227</v>
      </c>
      <c r="Y11" s="853">
        <f t="shared" si="7"/>
        <v>-0.97898611856737716</v>
      </c>
      <c r="Z11" s="854">
        <f t="shared" si="9"/>
        <v>15</v>
      </c>
      <c r="AA11" s="848">
        <v>258422</v>
      </c>
      <c r="AB11" s="853">
        <f t="shared" si="11"/>
        <v>7.5514953897155124E-2</v>
      </c>
      <c r="AC11" s="854">
        <f t="shared" si="10"/>
        <v>14</v>
      </c>
      <c r="AD11" s="855" t="s">
        <v>172</v>
      </c>
      <c r="BK11" s="751"/>
    </row>
    <row r="12" spans="2:63" ht="15.75" customHeight="1">
      <c r="B12" s="844" t="s">
        <v>173</v>
      </c>
      <c r="C12" s="845">
        <v>139249</v>
      </c>
      <c r="D12" s="582">
        <v>165552</v>
      </c>
      <c r="E12" s="846">
        <f t="shared" si="8"/>
        <v>18.889184123404831</v>
      </c>
      <c r="F12" s="582">
        <v>172629</v>
      </c>
      <c r="G12" s="846">
        <f t="shared" si="0"/>
        <v>4.2747897941432171</v>
      </c>
      <c r="H12" s="582">
        <v>175495</v>
      </c>
      <c r="I12" s="846">
        <f t="shared" si="1"/>
        <v>1.6602077287130328</v>
      </c>
      <c r="J12" s="582">
        <v>174307</v>
      </c>
      <c r="K12" s="847">
        <f t="shared" si="2"/>
        <v>-0.67694236303029243</v>
      </c>
      <c r="L12" s="848">
        <v>170329</v>
      </c>
      <c r="M12" s="849">
        <f t="shared" si="3"/>
        <v>-2.2821802910955853</v>
      </c>
      <c r="N12" s="850"/>
      <c r="O12" s="850"/>
      <c r="P12" s="850"/>
      <c r="Q12" s="850"/>
      <c r="R12" s="851">
        <v>167583</v>
      </c>
      <c r="S12" s="852">
        <f t="shared" si="4"/>
        <v>-1.6121740866205982</v>
      </c>
      <c r="T12" s="848">
        <v>171158</v>
      </c>
      <c r="U12" s="853">
        <f t="shared" si="5"/>
        <v>2.1332712745326177</v>
      </c>
      <c r="V12" s="848">
        <v>174314</v>
      </c>
      <c r="W12" s="853">
        <f t="shared" si="6"/>
        <v>1.8439103050982055</v>
      </c>
      <c r="X12" s="848">
        <v>173019</v>
      </c>
      <c r="Y12" s="853">
        <f t="shared" si="7"/>
        <v>-0.74291221588626399</v>
      </c>
      <c r="Z12" s="854">
        <f t="shared" si="9"/>
        <v>14</v>
      </c>
      <c r="AA12" s="848">
        <v>172710</v>
      </c>
      <c r="AB12" s="853">
        <f t="shared" si="11"/>
        <v>-0.17859310249163229</v>
      </c>
      <c r="AC12" s="854">
        <f t="shared" si="10"/>
        <v>15</v>
      </c>
      <c r="AD12" s="855" t="s">
        <v>173</v>
      </c>
      <c r="BK12" s="751"/>
    </row>
    <row r="13" spans="2:63" ht="15.75" customHeight="1">
      <c r="B13" s="844" t="s">
        <v>176</v>
      </c>
      <c r="C13" s="845">
        <v>228978</v>
      </c>
      <c r="D13" s="582">
        <v>265975</v>
      </c>
      <c r="E13" s="846">
        <f t="shared" si="8"/>
        <v>16.157447440365445</v>
      </c>
      <c r="F13" s="582">
        <v>300248</v>
      </c>
      <c r="G13" s="846">
        <f t="shared" si="0"/>
        <v>12.885797537362549</v>
      </c>
      <c r="H13" s="582">
        <v>328387</v>
      </c>
      <c r="I13" s="846">
        <f t="shared" si="1"/>
        <v>9.3719192134502123</v>
      </c>
      <c r="J13" s="582">
        <v>350330</v>
      </c>
      <c r="K13" s="847">
        <f t="shared" si="2"/>
        <v>6.6820550143580562</v>
      </c>
      <c r="L13" s="848">
        <v>368651</v>
      </c>
      <c r="M13" s="849">
        <f t="shared" si="3"/>
        <v>5.2296406245539941</v>
      </c>
      <c r="N13" s="850"/>
      <c r="O13" s="850"/>
      <c r="P13" s="850"/>
      <c r="Q13" s="850"/>
      <c r="R13" s="851">
        <v>379185</v>
      </c>
      <c r="S13" s="852">
        <f t="shared" si="4"/>
        <v>2.8574451174688136</v>
      </c>
      <c r="T13" s="848">
        <v>396014</v>
      </c>
      <c r="U13" s="853">
        <f t="shared" si="5"/>
        <v>4.4382029879873812</v>
      </c>
      <c r="V13" s="848">
        <v>409657</v>
      </c>
      <c r="W13" s="853">
        <f t="shared" si="6"/>
        <v>3.4450802244365093</v>
      </c>
      <c r="X13" s="848">
        <v>423894</v>
      </c>
      <c r="Y13" s="853">
        <f t="shared" si="7"/>
        <v>3.4753464483702174</v>
      </c>
      <c r="Z13" s="854">
        <f t="shared" si="9"/>
        <v>3</v>
      </c>
      <c r="AA13" s="848">
        <v>436905</v>
      </c>
      <c r="AB13" s="853">
        <f t="shared" si="11"/>
        <v>3.0693994253280295</v>
      </c>
      <c r="AC13" s="854">
        <f t="shared" si="10"/>
        <v>4</v>
      </c>
      <c r="AD13" s="855" t="s">
        <v>176</v>
      </c>
      <c r="BK13" s="751"/>
    </row>
    <row r="14" spans="2:63" ht="15.75" customHeight="1">
      <c r="B14" s="844" t="s">
        <v>178</v>
      </c>
      <c r="C14" s="845">
        <v>163631</v>
      </c>
      <c r="D14" s="582">
        <v>173519</v>
      </c>
      <c r="E14" s="846">
        <f t="shared" si="8"/>
        <v>6.0428647383442069</v>
      </c>
      <c r="F14" s="582">
        <v>177467</v>
      </c>
      <c r="G14" s="846">
        <f t="shared" si="0"/>
        <v>2.275255159377366</v>
      </c>
      <c r="H14" s="582">
        <v>185941</v>
      </c>
      <c r="I14" s="846">
        <f t="shared" si="1"/>
        <v>4.7749722483616779</v>
      </c>
      <c r="J14" s="582">
        <v>193417</v>
      </c>
      <c r="K14" s="847">
        <f t="shared" si="2"/>
        <v>4.020630199902115</v>
      </c>
      <c r="L14" s="848">
        <v>200103</v>
      </c>
      <c r="M14" s="849">
        <f t="shared" si="3"/>
        <v>3.4567799107627621</v>
      </c>
      <c r="N14" s="850"/>
      <c r="O14" s="850"/>
      <c r="P14" s="850"/>
      <c r="Q14" s="850"/>
      <c r="R14" s="851">
        <v>200173</v>
      </c>
      <c r="S14" s="852">
        <f t="shared" si="4"/>
        <v>3.4981984278090295E-2</v>
      </c>
      <c r="T14" s="848">
        <v>198741</v>
      </c>
      <c r="U14" s="853">
        <f t="shared" si="5"/>
        <v>-0.71538119526609023</v>
      </c>
      <c r="V14" s="848">
        <v>198327</v>
      </c>
      <c r="W14" s="853">
        <f t="shared" si="6"/>
        <v>-0.20831131975788253</v>
      </c>
      <c r="X14" s="848">
        <v>194086</v>
      </c>
      <c r="Y14" s="853">
        <f t="shared" si="7"/>
        <v>-2.1383876123775281</v>
      </c>
      <c r="Z14" s="854">
        <f t="shared" si="9"/>
        <v>20</v>
      </c>
      <c r="AA14" s="848">
        <v>188856</v>
      </c>
      <c r="AB14" s="853">
        <f t="shared" si="11"/>
        <v>-2.6946817390229114</v>
      </c>
      <c r="AC14" s="854">
        <f t="shared" si="10"/>
        <v>21</v>
      </c>
      <c r="AD14" s="855" t="s">
        <v>178</v>
      </c>
      <c r="BK14" s="751"/>
    </row>
    <row r="15" spans="2:63" ht="15.75" customHeight="1">
      <c r="B15" s="844" t="s">
        <v>180</v>
      </c>
      <c r="C15" s="845">
        <v>129621</v>
      </c>
      <c r="D15" s="582">
        <v>152023</v>
      </c>
      <c r="E15" s="846">
        <f t="shared" si="8"/>
        <v>17.282693390731424</v>
      </c>
      <c r="F15" s="582">
        <v>171016</v>
      </c>
      <c r="G15" s="846">
        <f t="shared" si="0"/>
        <v>12.493504272379823</v>
      </c>
      <c r="H15" s="582">
        <v>185030</v>
      </c>
      <c r="I15" s="846">
        <f t="shared" si="1"/>
        <v>8.1945548954483769</v>
      </c>
      <c r="J15" s="582">
        <v>201675</v>
      </c>
      <c r="K15" s="847">
        <f t="shared" si="2"/>
        <v>8.9958385126736289</v>
      </c>
      <c r="L15" s="848">
        <v>212874</v>
      </c>
      <c r="M15" s="849">
        <f t="shared" si="3"/>
        <v>5.5529936779471996</v>
      </c>
      <c r="N15" s="850"/>
      <c r="O15" s="850"/>
      <c r="P15" s="850"/>
      <c r="Q15" s="850"/>
      <c r="R15" s="851">
        <v>220809</v>
      </c>
      <c r="S15" s="852">
        <f t="shared" si="4"/>
        <v>3.7275571464810042</v>
      </c>
      <c r="T15" s="848">
        <v>228420</v>
      </c>
      <c r="U15" s="853">
        <f t="shared" si="5"/>
        <v>3.4468703721315563</v>
      </c>
      <c r="V15" s="848">
        <v>235081</v>
      </c>
      <c r="W15" s="853">
        <f t="shared" si="6"/>
        <v>2.9161194291218067</v>
      </c>
      <c r="X15" s="848">
        <v>239348</v>
      </c>
      <c r="Y15" s="853">
        <f t="shared" si="7"/>
        <v>1.8151190440741658</v>
      </c>
      <c r="Z15" s="854">
        <f t="shared" si="9"/>
        <v>6</v>
      </c>
      <c r="AA15" s="848">
        <v>242389</v>
      </c>
      <c r="AB15" s="853">
        <f t="shared" si="11"/>
        <v>1.2705349532897685</v>
      </c>
      <c r="AC15" s="854">
        <f t="shared" si="10"/>
        <v>8</v>
      </c>
      <c r="AD15" s="855" t="s">
        <v>180</v>
      </c>
      <c r="BK15" s="751"/>
    </row>
    <row r="16" spans="2:63" ht="15.75" customHeight="1">
      <c r="B16" s="844" t="s">
        <v>182</v>
      </c>
      <c r="C16" s="845">
        <v>48242</v>
      </c>
      <c r="D16" s="582">
        <v>56298</v>
      </c>
      <c r="E16" s="846">
        <f t="shared" si="8"/>
        <v>16.699141826624114</v>
      </c>
      <c r="F16" s="582">
        <v>58479</v>
      </c>
      <c r="G16" s="846">
        <f t="shared" si="0"/>
        <v>3.8740274965362858</v>
      </c>
      <c r="H16" s="582">
        <v>57656</v>
      </c>
      <c r="I16" s="846">
        <f t="shared" si="1"/>
        <v>-1.4073428068195426</v>
      </c>
      <c r="J16" s="582">
        <v>56704</v>
      </c>
      <c r="K16" s="847">
        <f t="shared" si="2"/>
        <v>-1.6511724712085538</v>
      </c>
      <c r="L16" s="848">
        <v>56578</v>
      </c>
      <c r="M16" s="849">
        <f t="shared" si="3"/>
        <v>-0.2222065462753875</v>
      </c>
      <c r="N16" s="850"/>
      <c r="O16" s="850"/>
      <c r="P16" s="850"/>
      <c r="Q16" s="850"/>
      <c r="R16" s="851">
        <v>57281</v>
      </c>
      <c r="S16" s="852">
        <f t="shared" si="4"/>
        <v>1.2425324331011893</v>
      </c>
      <c r="T16" s="848">
        <v>58033</v>
      </c>
      <c r="U16" s="853">
        <f t="shared" si="5"/>
        <v>1.3128262425586144</v>
      </c>
      <c r="V16" s="848">
        <v>58302</v>
      </c>
      <c r="W16" s="853">
        <f t="shared" si="6"/>
        <v>0.46352937121983473</v>
      </c>
      <c r="X16" s="848">
        <v>57425</v>
      </c>
      <c r="Y16" s="853">
        <f t="shared" si="7"/>
        <v>-1.504236561352954</v>
      </c>
      <c r="Z16" s="854">
        <f t="shared" si="9"/>
        <v>16</v>
      </c>
      <c r="AA16" s="848">
        <v>57060</v>
      </c>
      <c r="AB16" s="853">
        <f t="shared" si="11"/>
        <v>-0.63561166739225428</v>
      </c>
      <c r="AC16" s="854">
        <f t="shared" si="10"/>
        <v>16</v>
      </c>
      <c r="AD16" s="855" t="s">
        <v>182</v>
      </c>
      <c r="BK16" s="751"/>
    </row>
    <row r="17" spans="2:63" ht="15.75" customHeight="1">
      <c r="B17" s="844" t="s">
        <v>184</v>
      </c>
      <c r="C17" s="845">
        <v>45532</v>
      </c>
      <c r="D17" s="582">
        <v>47888</v>
      </c>
      <c r="E17" s="846">
        <f t="shared" si="8"/>
        <v>5.1743828516208339</v>
      </c>
      <c r="F17" s="582">
        <v>48687</v>
      </c>
      <c r="G17" s="846">
        <f t="shared" si="0"/>
        <v>1.6684764450384222</v>
      </c>
      <c r="H17" s="582">
        <v>50471</v>
      </c>
      <c r="I17" s="846">
        <f t="shared" si="1"/>
        <v>3.6642224823874869</v>
      </c>
      <c r="J17" s="582">
        <v>52440</v>
      </c>
      <c r="K17" s="847">
        <f t="shared" si="2"/>
        <v>3.9012502229002877</v>
      </c>
      <c r="L17" s="848">
        <v>54152</v>
      </c>
      <c r="M17" s="849">
        <f t="shared" si="3"/>
        <v>3.2646834477498174</v>
      </c>
      <c r="N17" s="850"/>
      <c r="O17" s="850"/>
      <c r="P17" s="850"/>
      <c r="Q17" s="850"/>
      <c r="R17" s="851">
        <v>52253</v>
      </c>
      <c r="S17" s="852">
        <f t="shared" si="4"/>
        <v>-3.5067956862165772</v>
      </c>
      <c r="T17" s="848">
        <v>49861</v>
      </c>
      <c r="U17" s="853">
        <f t="shared" si="5"/>
        <v>-4.5777275945878699</v>
      </c>
      <c r="V17" s="848">
        <v>48352</v>
      </c>
      <c r="W17" s="853">
        <f t="shared" si="6"/>
        <v>-3.0264134293335587</v>
      </c>
      <c r="X17" s="848">
        <v>45289</v>
      </c>
      <c r="Y17" s="853">
        <f t="shared" si="7"/>
        <v>-6.3347948378557248</v>
      </c>
      <c r="Z17" s="854">
        <f t="shared" si="9"/>
        <v>28</v>
      </c>
      <c r="AA17" s="848">
        <v>42069</v>
      </c>
      <c r="AB17" s="853">
        <f t="shared" si="11"/>
        <v>-7.10989423480315</v>
      </c>
      <c r="AC17" s="854">
        <f t="shared" si="10"/>
        <v>31</v>
      </c>
      <c r="AD17" s="855" t="s">
        <v>184</v>
      </c>
      <c r="BK17" s="751"/>
    </row>
    <row r="18" spans="2:63" ht="15.75" customHeight="1">
      <c r="B18" s="844" t="s">
        <v>186</v>
      </c>
      <c r="C18" s="845">
        <v>75226</v>
      </c>
      <c r="D18" s="582">
        <v>103663</v>
      </c>
      <c r="E18" s="846">
        <f t="shared" si="8"/>
        <v>37.802089703028201</v>
      </c>
      <c r="F18" s="582">
        <v>123133</v>
      </c>
      <c r="G18" s="846">
        <f t="shared" si="0"/>
        <v>18.782014797951049</v>
      </c>
      <c r="H18" s="582">
        <v>141803</v>
      </c>
      <c r="I18" s="846">
        <f t="shared" si="1"/>
        <v>15.162466601154861</v>
      </c>
      <c r="J18" s="582">
        <v>155620</v>
      </c>
      <c r="K18" s="847">
        <f t="shared" si="2"/>
        <v>9.7437994964845558</v>
      </c>
      <c r="L18" s="848">
        <v>164722</v>
      </c>
      <c r="M18" s="849">
        <f t="shared" si="3"/>
        <v>5.8488626140598825</v>
      </c>
      <c r="N18" s="850"/>
      <c r="O18" s="850"/>
      <c r="P18" s="850"/>
      <c r="Q18" s="850"/>
      <c r="R18" s="851">
        <v>168142</v>
      </c>
      <c r="S18" s="852">
        <f t="shared" si="4"/>
        <v>2.0762253979432046</v>
      </c>
      <c r="T18" s="848">
        <v>168317</v>
      </c>
      <c r="U18" s="853">
        <f t="shared" si="5"/>
        <v>0.10407869538842363</v>
      </c>
      <c r="V18" s="848">
        <v>170145</v>
      </c>
      <c r="W18" s="853">
        <f t="shared" si="6"/>
        <v>1.0860459727775549</v>
      </c>
      <c r="X18" s="848">
        <v>167378</v>
      </c>
      <c r="Y18" s="853">
        <f t="shared" si="7"/>
        <v>-1.6262599547444836</v>
      </c>
      <c r="Z18" s="854">
        <f t="shared" si="9"/>
        <v>18</v>
      </c>
      <c r="AA18" s="848">
        <v>162439</v>
      </c>
      <c r="AB18" s="853">
        <f t="shared" si="11"/>
        <v>-2.9508059601620289</v>
      </c>
      <c r="AC18" s="854">
        <f t="shared" si="10"/>
        <v>23</v>
      </c>
      <c r="AD18" s="855" t="s">
        <v>186</v>
      </c>
      <c r="BK18" s="751"/>
    </row>
    <row r="19" spans="2:63" ht="15.75" customHeight="1">
      <c r="B19" s="844" t="s">
        <v>188</v>
      </c>
      <c r="C19" s="845">
        <v>82888</v>
      </c>
      <c r="D19" s="582">
        <v>108955</v>
      </c>
      <c r="E19" s="846">
        <f t="shared" si="8"/>
        <v>31.44846057330372</v>
      </c>
      <c r="F19" s="582">
        <v>145392</v>
      </c>
      <c r="G19" s="846">
        <f t="shared" si="0"/>
        <v>33.442246799137251</v>
      </c>
      <c r="H19" s="582">
        <v>175600</v>
      </c>
      <c r="I19" s="846">
        <f t="shared" si="1"/>
        <v>20.776934081655114</v>
      </c>
      <c r="J19" s="582">
        <v>197283</v>
      </c>
      <c r="K19" s="847">
        <f t="shared" si="2"/>
        <v>12.347949886104786</v>
      </c>
      <c r="L19" s="848">
        <v>208627</v>
      </c>
      <c r="M19" s="849">
        <f t="shared" si="3"/>
        <v>5.7501153165756733</v>
      </c>
      <c r="N19" s="850"/>
      <c r="O19" s="850"/>
      <c r="P19" s="850"/>
      <c r="Q19" s="850"/>
      <c r="R19" s="851">
        <v>217369</v>
      </c>
      <c r="S19" s="852">
        <f t="shared" si="4"/>
        <v>4.1902534187808698</v>
      </c>
      <c r="T19" s="848">
        <v>222403</v>
      </c>
      <c r="U19" s="853">
        <f t="shared" si="5"/>
        <v>2.3158776090426869</v>
      </c>
      <c r="V19" s="848">
        <v>224420</v>
      </c>
      <c r="W19" s="853">
        <f t="shared" si="6"/>
        <v>0.90691222690341533</v>
      </c>
      <c r="X19" s="848">
        <v>225714</v>
      </c>
      <c r="Y19" s="853">
        <f t="shared" si="7"/>
        <v>0.57659745120754735</v>
      </c>
      <c r="Z19" s="854">
        <f t="shared" si="9"/>
        <v>9</v>
      </c>
      <c r="AA19" s="848">
        <v>223705</v>
      </c>
      <c r="AB19" s="853">
        <f t="shared" si="11"/>
        <v>-0.89006441780306034</v>
      </c>
      <c r="AC19" s="854">
        <f t="shared" si="10"/>
        <v>18</v>
      </c>
      <c r="AD19" s="855" t="s">
        <v>188</v>
      </c>
      <c r="BK19" s="751"/>
    </row>
    <row r="20" spans="2:63" ht="15.75" customHeight="1">
      <c r="B20" s="844" t="s">
        <v>190</v>
      </c>
      <c r="C20" s="845">
        <v>102760</v>
      </c>
      <c r="D20" s="582">
        <v>145881</v>
      </c>
      <c r="E20" s="846">
        <f t="shared" si="8"/>
        <v>41.962826002335532</v>
      </c>
      <c r="F20" s="582">
        <v>167935</v>
      </c>
      <c r="G20" s="846">
        <f t="shared" si="0"/>
        <v>15.11780149573967</v>
      </c>
      <c r="H20" s="582">
        <v>177669</v>
      </c>
      <c r="I20" s="846">
        <f t="shared" si="1"/>
        <v>5.7962902313394977</v>
      </c>
      <c r="J20" s="582">
        <v>194866</v>
      </c>
      <c r="K20" s="847">
        <f t="shared" si="2"/>
        <v>9.6792349819045569</v>
      </c>
      <c r="L20" s="848">
        <v>203933</v>
      </c>
      <c r="M20" s="849">
        <f t="shared" si="3"/>
        <v>4.6529409953506473</v>
      </c>
      <c r="N20" s="850"/>
      <c r="O20" s="850"/>
      <c r="P20" s="850"/>
      <c r="Q20" s="850"/>
      <c r="R20" s="851">
        <v>212761</v>
      </c>
      <c r="S20" s="852">
        <f t="shared" si="4"/>
        <v>4.3288727180005111</v>
      </c>
      <c r="T20" s="848">
        <v>221220</v>
      </c>
      <c r="U20" s="853">
        <f t="shared" si="5"/>
        <v>3.9758226366674307</v>
      </c>
      <c r="V20" s="848">
        <v>228186</v>
      </c>
      <c r="W20" s="853">
        <f t="shared" si="6"/>
        <v>3.1489015459723362</v>
      </c>
      <c r="X20" s="848">
        <v>232922</v>
      </c>
      <c r="Y20" s="853">
        <f t="shared" si="7"/>
        <v>2.0754998115572363</v>
      </c>
      <c r="Z20" s="854">
        <f t="shared" si="9"/>
        <v>4</v>
      </c>
      <c r="AA20" s="848">
        <v>239169</v>
      </c>
      <c r="AB20" s="853">
        <f t="shared" si="11"/>
        <v>2.6820137213316144</v>
      </c>
      <c r="AC20" s="854">
        <f t="shared" si="10"/>
        <v>6</v>
      </c>
      <c r="AD20" s="855" t="s">
        <v>190</v>
      </c>
      <c r="BK20" s="751"/>
    </row>
    <row r="21" spans="2:63" ht="15.75" customHeight="1">
      <c r="B21" s="844" t="s">
        <v>191</v>
      </c>
      <c r="C21" s="845">
        <v>43751</v>
      </c>
      <c r="D21" s="582">
        <v>61616</v>
      </c>
      <c r="E21" s="846">
        <f t="shared" si="8"/>
        <v>40.833352380517027</v>
      </c>
      <c r="F21" s="582">
        <v>70052</v>
      </c>
      <c r="G21" s="846">
        <f t="shared" si="0"/>
        <v>13.691249026226956</v>
      </c>
      <c r="H21" s="582">
        <v>77766</v>
      </c>
      <c r="I21" s="846">
        <f t="shared" si="1"/>
        <v>11.0118197910124</v>
      </c>
      <c r="J21" s="582">
        <v>89567</v>
      </c>
      <c r="K21" s="847">
        <f t="shared" si="2"/>
        <v>15.175012216135599</v>
      </c>
      <c r="L21" s="848">
        <v>98123</v>
      </c>
      <c r="M21" s="849">
        <f t="shared" si="3"/>
        <v>9.5526254089117799</v>
      </c>
      <c r="N21" s="850"/>
      <c r="O21" s="850"/>
      <c r="P21" s="850"/>
      <c r="Q21" s="850"/>
      <c r="R21" s="851">
        <v>99544</v>
      </c>
      <c r="S21" s="852">
        <f t="shared" si="4"/>
        <v>1.4481823833351939</v>
      </c>
      <c r="T21" s="848">
        <v>100579</v>
      </c>
      <c r="U21" s="853">
        <f t="shared" si="5"/>
        <v>1.039741219963048</v>
      </c>
      <c r="V21" s="848">
        <v>101039</v>
      </c>
      <c r="W21" s="853">
        <f t="shared" si="6"/>
        <v>0.45735193231190863</v>
      </c>
      <c r="X21" s="848">
        <v>101514</v>
      </c>
      <c r="Y21" s="853">
        <f t="shared" si="7"/>
        <v>0.47011549995545465</v>
      </c>
      <c r="Z21" s="854">
        <f t="shared" si="9"/>
        <v>11</v>
      </c>
      <c r="AA21" s="848">
        <v>101780</v>
      </c>
      <c r="AB21" s="853">
        <f t="shared" si="11"/>
        <v>0.26203282305887399</v>
      </c>
      <c r="AC21" s="854">
        <f t="shared" si="10"/>
        <v>13</v>
      </c>
      <c r="AD21" s="855" t="s">
        <v>191</v>
      </c>
      <c r="BK21" s="751"/>
    </row>
    <row r="22" spans="2:63" ht="15.75" customHeight="1">
      <c r="B22" s="844" t="s">
        <v>194</v>
      </c>
      <c r="C22" s="845">
        <v>44492</v>
      </c>
      <c r="D22" s="582">
        <v>59783</v>
      </c>
      <c r="E22" s="846">
        <f t="shared" si="8"/>
        <v>34.367976265396038</v>
      </c>
      <c r="F22" s="582">
        <v>77498</v>
      </c>
      <c r="G22" s="846">
        <f t="shared" si="0"/>
        <v>29.632169680343907</v>
      </c>
      <c r="H22" s="582">
        <v>93159</v>
      </c>
      <c r="I22" s="846">
        <f t="shared" si="1"/>
        <v>20.208263439056481</v>
      </c>
      <c r="J22" s="582">
        <v>105822</v>
      </c>
      <c r="K22" s="847">
        <f t="shared" si="2"/>
        <v>13.592889575886375</v>
      </c>
      <c r="L22" s="848">
        <v>113430</v>
      </c>
      <c r="M22" s="849">
        <f t="shared" si="3"/>
        <v>7.1894313091795681</v>
      </c>
      <c r="N22" s="850"/>
      <c r="O22" s="850"/>
      <c r="P22" s="850"/>
      <c r="Q22" s="850"/>
      <c r="R22" s="851">
        <v>117519</v>
      </c>
      <c r="S22" s="852">
        <f t="shared" si="4"/>
        <v>3.6048664374504114</v>
      </c>
      <c r="T22" s="848">
        <v>123764</v>
      </c>
      <c r="U22" s="853">
        <f t="shared" si="5"/>
        <v>5.3140343263642364</v>
      </c>
      <c r="V22" s="848">
        <v>127707</v>
      </c>
      <c r="W22" s="853">
        <f t="shared" si="6"/>
        <v>3.1859022009631275</v>
      </c>
      <c r="X22" s="848">
        <v>130190</v>
      </c>
      <c r="Y22" s="853">
        <f t="shared" si="7"/>
        <v>1.9442943613114494</v>
      </c>
      <c r="Z22" s="854">
        <f t="shared" si="9"/>
        <v>5</v>
      </c>
      <c r="AA22" s="848">
        <v>136516</v>
      </c>
      <c r="AB22" s="853">
        <f t="shared" si="11"/>
        <v>4.8590521545433631</v>
      </c>
      <c r="AC22" s="854">
        <f t="shared" si="10"/>
        <v>2</v>
      </c>
      <c r="AD22" s="855" t="s">
        <v>194</v>
      </c>
      <c r="BK22" s="751"/>
    </row>
    <row r="23" spans="2:63" ht="15.75" customHeight="1">
      <c r="B23" s="844" t="s">
        <v>196</v>
      </c>
      <c r="C23" s="845">
        <v>56727</v>
      </c>
      <c r="D23" s="582">
        <v>80562</v>
      </c>
      <c r="E23" s="846">
        <f t="shared" si="8"/>
        <v>42.017028928023706</v>
      </c>
      <c r="F23" s="582">
        <v>93503</v>
      </c>
      <c r="G23" s="846">
        <f t="shared" si="0"/>
        <v>16.063404582805802</v>
      </c>
      <c r="H23" s="582">
        <v>100000</v>
      </c>
      <c r="I23" s="846">
        <f t="shared" si="1"/>
        <v>6.9484401570003058</v>
      </c>
      <c r="J23" s="582">
        <v>112102</v>
      </c>
      <c r="K23" s="847">
        <f t="shared" si="2"/>
        <v>12.10199999999999</v>
      </c>
      <c r="L23" s="848">
        <v>118159</v>
      </c>
      <c r="M23" s="849">
        <f t="shared" si="3"/>
        <v>5.403115020249416</v>
      </c>
      <c r="N23" s="850"/>
      <c r="O23" s="850"/>
      <c r="P23" s="850"/>
      <c r="Q23" s="850"/>
      <c r="R23" s="851">
        <v>125694</v>
      </c>
      <c r="S23" s="852">
        <f t="shared" si="4"/>
        <v>6.3770004824008453</v>
      </c>
      <c r="T23" s="848">
        <v>128174</v>
      </c>
      <c r="U23" s="853">
        <f t="shared" si="5"/>
        <v>1.9730456505481726</v>
      </c>
      <c r="V23" s="848">
        <v>129436</v>
      </c>
      <c r="W23" s="853">
        <f t="shared" si="6"/>
        <v>0.98459906065193081</v>
      </c>
      <c r="X23" s="848">
        <v>128737</v>
      </c>
      <c r="Y23" s="853">
        <f t="shared" si="7"/>
        <v>-0.54003522976606178</v>
      </c>
      <c r="Z23" s="854">
        <f t="shared" si="9"/>
        <v>13</v>
      </c>
      <c r="AA23" s="848">
        <v>132325</v>
      </c>
      <c r="AB23" s="853">
        <f t="shared" si="11"/>
        <v>2.7870775301583848</v>
      </c>
      <c r="AC23" s="854">
        <f t="shared" si="10"/>
        <v>5</v>
      </c>
      <c r="AD23" s="855" t="s">
        <v>196</v>
      </c>
      <c r="BK23" s="751"/>
    </row>
    <row r="24" spans="2:63" ht="15.75" customHeight="1">
      <c r="B24" s="844" t="s">
        <v>198</v>
      </c>
      <c r="C24" s="845">
        <v>30237</v>
      </c>
      <c r="D24" s="582">
        <v>36928</v>
      </c>
      <c r="E24" s="846">
        <f t="shared" si="8"/>
        <v>22.128518040810931</v>
      </c>
      <c r="F24" s="582">
        <v>39919</v>
      </c>
      <c r="G24" s="846">
        <f t="shared" si="0"/>
        <v>8.0995450606585706</v>
      </c>
      <c r="H24" s="582">
        <v>41706</v>
      </c>
      <c r="I24" s="846">
        <f t="shared" si="1"/>
        <v>4.4765650442145386</v>
      </c>
      <c r="J24" s="582">
        <v>42600</v>
      </c>
      <c r="K24" s="847">
        <f t="shared" si="2"/>
        <v>2.1435764638181496</v>
      </c>
      <c r="L24" s="848">
        <v>43596</v>
      </c>
      <c r="M24" s="849">
        <f t="shared" si="3"/>
        <v>2.3380281690140947</v>
      </c>
      <c r="N24" s="850"/>
      <c r="O24" s="850"/>
      <c r="P24" s="850"/>
      <c r="Q24" s="850"/>
      <c r="R24" s="851">
        <v>44156</v>
      </c>
      <c r="S24" s="852">
        <f t="shared" si="4"/>
        <v>1.284521515735392</v>
      </c>
      <c r="T24" s="848">
        <v>44134</v>
      </c>
      <c r="U24" s="853">
        <f t="shared" si="5"/>
        <v>-4.9823353564633521E-2</v>
      </c>
      <c r="V24" s="848">
        <v>44020</v>
      </c>
      <c r="W24" s="853">
        <f t="shared" si="6"/>
        <v>-0.25830425522272549</v>
      </c>
      <c r="X24" s="848">
        <v>43306</v>
      </c>
      <c r="Y24" s="853">
        <f t="shared" si="7"/>
        <v>-1.6219900045433917</v>
      </c>
      <c r="Z24" s="854">
        <f t="shared" si="9"/>
        <v>17</v>
      </c>
      <c r="AA24" s="848">
        <v>40841</v>
      </c>
      <c r="AB24" s="853">
        <f t="shared" si="11"/>
        <v>-5.6920519096660911</v>
      </c>
      <c r="AC24" s="854">
        <f t="shared" si="10"/>
        <v>29</v>
      </c>
      <c r="AD24" s="855" t="s">
        <v>198</v>
      </c>
      <c r="BK24" s="751"/>
    </row>
    <row r="25" spans="2:63" ht="15.75" customHeight="1">
      <c r="B25" s="844" t="s">
        <v>200</v>
      </c>
      <c r="C25" s="845">
        <v>24960</v>
      </c>
      <c r="D25" s="582">
        <v>50367</v>
      </c>
      <c r="E25" s="846">
        <f t="shared" si="8"/>
        <v>101.79086538461539</v>
      </c>
      <c r="F25" s="582">
        <v>65078</v>
      </c>
      <c r="G25" s="846">
        <f t="shared" si="0"/>
        <v>29.20761609784185</v>
      </c>
      <c r="H25" s="582">
        <v>71152</v>
      </c>
      <c r="I25" s="846">
        <f t="shared" si="1"/>
        <v>9.333415286271844</v>
      </c>
      <c r="J25" s="582">
        <v>77926</v>
      </c>
      <c r="K25" s="847">
        <f t="shared" si="2"/>
        <v>9.5204632336406689</v>
      </c>
      <c r="L25" s="848">
        <v>80680</v>
      </c>
      <c r="M25" s="849">
        <f t="shared" si="3"/>
        <v>3.5341221158535063</v>
      </c>
      <c r="N25" s="850"/>
      <c r="O25" s="850"/>
      <c r="P25" s="850"/>
      <c r="Q25" s="850"/>
      <c r="R25" s="851">
        <v>81019</v>
      </c>
      <c r="S25" s="852">
        <f t="shared" si="4"/>
        <v>0.42017848289539472</v>
      </c>
      <c r="T25" s="848">
        <v>81767</v>
      </c>
      <c r="U25" s="853">
        <f t="shared" si="5"/>
        <v>0.92324022760092816</v>
      </c>
      <c r="V25" s="848">
        <v>83167</v>
      </c>
      <c r="W25" s="853">
        <f t="shared" si="6"/>
        <v>1.7121821761835463</v>
      </c>
      <c r="X25" s="848">
        <v>84460</v>
      </c>
      <c r="Y25" s="853">
        <f t="shared" si="7"/>
        <v>1.5547031875623674</v>
      </c>
      <c r="Z25" s="854">
        <f t="shared" si="9"/>
        <v>7</v>
      </c>
      <c r="AA25" s="848">
        <v>83913</v>
      </c>
      <c r="AB25" s="853">
        <f t="shared" si="11"/>
        <v>-0.64764385507932332</v>
      </c>
      <c r="AC25" s="854">
        <f t="shared" si="10"/>
        <v>17</v>
      </c>
      <c r="AD25" s="855" t="s">
        <v>200</v>
      </c>
      <c r="BK25" s="751"/>
    </row>
    <row r="26" spans="2:63" ht="15.75" customHeight="1">
      <c r="B26" s="844" t="s">
        <v>509</v>
      </c>
      <c r="C26" s="845">
        <v>19609</v>
      </c>
      <c r="D26" s="582">
        <v>24026</v>
      </c>
      <c r="E26" s="846">
        <f t="shared" si="8"/>
        <v>22.525371003110806</v>
      </c>
      <c r="F26" s="582">
        <v>28359</v>
      </c>
      <c r="G26" s="846">
        <f t="shared" si="0"/>
        <v>18.03462915175227</v>
      </c>
      <c r="H26" s="582">
        <v>29231</v>
      </c>
      <c r="I26" s="846">
        <f t="shared" si="1"/>
        <v>3.0748615959660128</v>
      </c>
      <c r="J26" s="582">
        <v>29536</v>
      </c>
      <c r="K26" s="847">
        <f t="shared" si="2"/>
        <v>1.0434128151619859</v>
      </c>
      <c r="L26" s="848">
        <v>29883</v>
      </c>
      <c r="M26" s="849">
        <f t="shared" si="3"/>
        <v>1.1748374864572213</v>
      </c>
      <c r="N26" s="850"/>
      <c r="O26" s="850"/>
      <c r="P26" s="850"/>
      <c r="Q26" s="850"/>
      <c r="R26" s="851">
        <v>30413</v>
      </c>
      <c r="S26" s="852">
        <f t="shared" si="4"/>
        <v>1.7735836428738736</v>
      </c>
      <c r="T26" s="848">
        <v>31531</v>
      </c>
      <c r="U26" s="853">
        <f t="shared" si="5"/>
        <v>3.6760595797849618</v>
      </c>
      <c r="V26" s="848">
        <v>32766</v>
      </c>
      <c r="W26" s="853">
        <f t="shared" si="6"/>
        <v>3.9167803114395383</v>
      </c>
      <c r="X26" s="848">
        <v>32096</v>
      </c>
      <c r="Y26" s="853">
        <f t="shared" si="7"/>
        <v>-2.0448025392174856</v>
      </c>
      <c r="Z26" s="854">
        <f t="shared" si="9"/>
        <v>19</v>
      </c>
      <c r="AA26" s="848">
        <v>31665</v>
      </c>
      <c r="AB26" s="853">
        <f t="shared" si="11"/>
        <v>-1.3428464606181478</v>
      </c>
      <c r="AC26" s="854">
        <f t="shared" si="10"/>
        <v>20</v>
      </c>
      <c r="AD26" s="855" t="s">
        <v>509</v>
      </c>
      <c r="BK26" s="751"/>
    </row>
    <row r="27" spans="2:63" ht="15.75" customHeight="1">
      <c r="B27" s="844" t="s">
        <v>510</v>
      </c>
      <c r="C27" s="845">
        <v>22946</v>
      </c>
      <c r="D27" s="582">
        <v>30696</v>
      </c>
      <c r="E27" s="846">
        <f t="shared" si="8"/>
        <v>33.774949882332436</v>
      </c>
      <c r="F27" s="582">
        <v>36417</v>
      </c>
      <c r="G27" s="846">
        <f t="shared" si="0"/>
        <v>18.637607505863969</v>
      </c>
      <c r="H27" s="582">
        <v>40141</v>
      </c>
      <c r="I27" s="846">
        <f t="shared" si="1"/>
        <v>10.225993354751893</v>
      </c>
      <c r="J27" s="582">
        <v>44532</v>
      </c>
      <c r="K27" s="847">
        <f t="shared" si="2"/>
        <v>10.938940235669264</v>
      </c>
      <c r="L27" s="848">
        <v>47438</v>
      </c>
      <c r="M27" s="849">
        <f t="shared" si="3"/>
        <v>6.5256444803736713</v>
      </c>
      <c r="N27" s="850"/>
      <c r="O27" s="850"/>
      <c r="P27" s="850"/>
      <c r="Q27" s="850"/>
      <c r="R27" s="851">
        <v>46369</v>
      </c>
      <c r="S27" s="852">
        <f t="shared" si="4"/>
        <v>-2.2534676841350745</v>
      </c>
      <c r="T27" s="848">
        <v>47457</v>
      </c>
      <c r="U27" s="853">
        <f t="shared" si="5"/>
        <v>2.3463952209450127</v>
      </c>
      <c r="V27" s="848">
        <v>47672</v>
      </c>
      <c r="W27" s="853">
        <f t="shared" si="6"/>
        <v>0.45304170090818729</v>
      </c>
      <c r="X27" s="848">
        <v>47936</v>
      </c>
      <c r="Y27" s="853">
        <f t="shared" si="7"/>
        <v>0.55378419197850803</v>
      </c>
      <c r="Z27" s="854">
        <f t="shared" si="9"/>
        <v>10</v>
      </c>
      <c r="AA27" s="848">
        <v>48348</v>
      </c>
      <c r="AB27" s="853">
        <f t="shared" si="11"/>
        <v>0.85947930574099018</v>
      </c>
      <c r="AC27" s="854">
        <f t="shared" si="10"/>
        <v>9</v>
      </c>
      <c r="AD27" s="855" t="s">
        <v>510</v>
      </c>
      <c r="BK27" s="751"/>
    </row>
    <row r="28" spans="2:63" ht="15.75" customHeight="1">
      <c r="B28" s="844" t="s">
        <v>206</v>
      </c>
      <c r="C28" s="845">
        <v>26154</v>
      </c>
      <c r="D28" s="582">
        <v>27866</v>
      </c>
      <c r="E28" s="846">
        <f t="shared" si="8"/>
        <v>6.5458438479773662</v>
      </c>
      <c r="F28" s="582">
        <v>29931</v>
      </c>
      <c r="G28" s="846">
        <f t="shared" si="0"/>
        <v>7.4104643651762103</v>
      </c>
      <c r="H28" s="582">
        <v>31211</v>
      </c>
      <c r="I28" s="846">
        <f t="shared" si="1"/>
        <v>4.2765026226988709</v>
      </c>
      <c r="J28" s="582">
        <v>31599</v>
      </c>
      <c r="K28" s="847">
        <f t="shared" si="2"/>
        <v>1.2431514530133683</v>
      </c>
      <c r="L28" s="848">
        <v>32285</v>
      </c>
      <c r="M28" s="849">
        <f t="shared" si="3"/>
        <v>2.1709547770499142</v>
      </c>
      <c r="N28" s="850"/>
      <c r="O28" s="850"/>
      <c r="P28" s="850"/>
      <c r="Q28" s="850"/>
      <c r="R28" s="851">
        <v>32259</v>
      </c>
      <c r="S28" s="852">
        <f t="shared" si="4"/>
        <v>-8.0532755149448576E-2</v>
      </c>
      <c r="T28" s="848">
        <v>32590</v>
      </c>
      <c r="U28" s="853">
        <f t="shared" si="5"/>
        <v>1.0260702439629341</v>
      </c>
      <c r="V28" s="848">
        <v>33032</v>
      </c>
      <c r="W28" s="853">
        <f t="shared" si="6"/>
        <v>1.3562442467014364</v>
      </c>
      <c r="X28" s="848">
        <v>31550</v>
      </c>
      <c r="Y28" s="853">
        <f t="shared" si="7"/>
        <v>-4.4865584887381971</v>
      </c>
      <c r="Z28" s="854">
        <f t="shared" si="9"/>
        <v>26</v>
      </c>
      <c r="AA28" s="848">
        <v>31634</v>
      </c>
      <c r="AB28" s="853">
        <f t="shared" si="11"/>
        <v>0.26624405705229037</v>
      </c>
      <c r="AC28" s="854">
        <f t="shared" si="10"/>
        <v>12</v>
      </c>
      <c r="AD28" s="855" t="s">
        <v>206</v>
      </c>
      <c r="BK28" s="751"/>
    </row>
    <row r="29" spans="2:63" ht="15.75" customHeight="1">
      <c r="B29" s="844" t="s">
        <v>208</v>
      </c>
      <c r="C29" s="845">
        <v>21650</v>
      </c>
      <c r="D29" s="582">
        <v>24859</v>
      </c>
      <c r="E29" s="846">
        <f t="shared" si="8"/>
        <v>14.822170900692839</v>
      </c>
      <c r="F29" s="582">
        <v>27221</v>
      </c>
      <c r="G29" s="846">
        <f t="shared" si="0"/>
        <v>9.5015889617442468</v>
      </c>
      <c r="H29" s="582">
        <v>28936</v>
      </c>
      <c r="I29" s="846">
        <f t="shared" si="1"/>
        <v>6.3002828698431443</v>
      </c>
      <c r="J29" s="582">
        <v>29415</v>
      </c>
      <c r="K29" s="847">
        <f t="shared" si="2"/>
        <v>1.6553773845728443</v>
      </c>
      <c r="L29" s="848">
        <v>30576</v>
      </c>
      <c r="M29" s="849">
        <f t="shared" si="3"/>
        <v>3.9469658337582842</v>
      </c>
      <c r="N29" s="850"/>
      <c r="O29" s="850"/>
      <c r="P29" s="850"/>
      <c r="Q29" s="850"/>
      <c r="R29" s="851">
        <v>30802</v>
      </c>
      <c r="S29" s="852">
        <f t="shared" si="4"/>
        <v>0.73914181057037354</v>
      </c>
      <c r="T29" s="848">
        <v>30247</v>
      </c>
      <c r="U29" s="853">
        <f t="shared" si="5"/>
        <v>-1.8018310499318204</v>
      </c>
      <c r="V29" s="848">
        <v>29522</v>
      </c>
      <c r="W29" s="853">
        <f t="shared" si="6"/>
        <v>-2.3969319271332665</v>
      </c>
      <c r="X29" s="848">
        <v>28378</v>
      </c>
      <c r="Y29" s="853">
        <f t="shared" si="7"/>
        <v>-3.8750762143486099</v>
      </c>
      <c r="Z29" s="854">
        <f t="shared" si="9"/>
        <v>23</v>
      </c>
      <c r="AA29" s="848">
        <v>27564</v>
      </c>
      <c r="AB29" s="853">
        <f t="shared" si="11"/>
        <v>-2.8684191979702689</v>
      </c>
      <c r="AC29" s="854">
        <f t="shared" si="10"/>
        <v>22</v>
      </c>
      <c r="AD29" s="855" t="s">
        <v>208</v>
      </c>
      <c r="BK29" s="751"/>
    </row>
    <row r="30" spans="2:63" ht="15.75" customHeight="1">
      <c r="B30" s="844" t="s">
        <v>209</v>
      </c>
      <c r="C30" s="845">
        <v>6028</v>
      </c>
      <c r="D30" s="582">
        <v>7356</v>
      </c>
      <c r="E30" s="846">
        <f t="shared" si="8"/>
        <v>22.030524220305253</v>
      </c>
      <c r="F30" s="582">
        <v>8626</v>
      </c>
      <c r="G30" s="846">
        <f t="shared" si="0"/>
        <v>17.264817835780306</v>
      </c>
      <c r="H30" s="582">
        <v>9371</v>
      </c>
      <c r="I30" s="846">
        <f t="shared" si="1"/>
        <v>8.6366798052399645</v>
      </c>
      <c r="J30" s="582">
        <v>10054</v>
      </c>
      <c r="K30" s="847">
        <f t="shared" si="2"/>
        <v>7.288443069042799</v>
      </c>
      <c r="L30" s="848">
        <v>10398</v>
      </c>
      <c r="M30" s="849">
        <f t="shared" si="3"/>
        <v>3.4215237716331899</v>
      </c>
      <c r="N30" s="850"/>
      <c r="O30" s="850"/>
      <c r="P30" s="850"/>
      <c r="Q30" s="850"/>
      <c r="R30" s="851">
        <v>10222</v>
      </c>
      <c r="S30" s="852">
        <f t="shared" si="4"/>
        <v>-1.6926331986920502</v>
      </c>
      <c r="T30" s="848">
        <v>10173</v>
      </c>
      <c r="U30" s="853">
        <f t="shared" si="5"/>
        <v>-0.47935824691840878</v>
      </c>
      <c r="V30" s="848">
        <v>10010</v>
      </c>
      <c r="W30" s="853">
        <f t="shared" si="6"/>
        <v>-1.602280546544776</v>
      </c>
      <c r="X30" s="848">
        <v>9679</v>
      </c>
      <c r="Y30" s="853">
        <f t="shared" si="7"/>
        <v>-3.3066933066933046</v>
      </c>
      <c r="Z30" s="854">
        <f t="shared" si="9"/>
        <v>22</v>
      </c>
      <c r="AA30" s="848">
        <v>9300</v>
      </c>
      <c r="AB30" s="853">
        <f t="shared" si="11"/>
        <v>-3.9156937700175547</v>
      </c>
      <c r="AC30" s="854">
        <f t="shared" si="10"/>
        <v>25</v>
      </c>
      <c r="AD30" s="855" t="s">
        <v>209</v>
      </c>
      <c r="BK30" s="751"/>
    </row>
    <row r="31" spans="2:63" ht="15.75" customHeight="1">
      <c r="B31" s="844" t="s">
        <v>211</v>
      </c>
      <c r="C31" s="845">
        <v>8876</v>
      </c>
      <c r="D31" s="582">
        <v>10511</v>
      </c>
      <c r="E31" s="846">
        <f t="shared" si="8"/>
        <v>18.420459666516436</v>
      </c>
      <c r="F31" s="582">
        <v>12832</v>
      </c>
      <c r="G31" s="846">
        <f t="shared" si="0"/>
        <v>22.081628769860146</v>
      </c>
      <c r="H31" s="582">
        <v>14006</v>
      </c>
      <c r="I31" s="846">
        <f t="shared" si="1"/>
        <v>9.1490024937655789</v>
      </c>
      <c r="J31" s="582">
        <v>14895</v>
      </c>
      <c r="K31" s="847">
        <f t="shared" si="2"/>
        <v>6.3472797372554624</v>
      </c>
      <c r="L31" s="848">
        <v>15599</v>
      </c>
      <c r="M31" s="849">
        <f t="shared" si="3"/>
        <v>4.72641826116147</v>
      </c>
      <c r="N31" s="850"/>
      <c r="O31" s="850"/>
      <c r="P31" s="850"/>
      <c r="Q31" s="850"/>
      <c r="R31" s="577">
        <v>16582</v>
      </c>
      <c r="S31" s="852">
        <f t="shared" si="4"/>
        <v>6.3016860055131758</v>
      </c>
      <c r="T31" s="848">
        <v>17530</v>
      </c>
      <c r="U31" s="853">
        <f t="shared" si="5"/>
        <v>5.7170425762875396</v>
      </c>
      <c r="V31" s="848">
        <v>17972</v>
      </c>
      <c r="W31" s="853">
        <f t="shared" si="6"/>
        <v>2.5213918996006726</v>
      </c>
      <c r="X31" s="848">
        <v>17033</v>
      </c>
      <c r="Y31" s="853">
        <f t="shared" si="7"/>
        <v>-5.2247941241931812</v>
      </c>
      <c r="Z31" s="854">
        <f t="shared" si="9"/>
        <v>27</v>
      </c>
      <c r="AA31" s="848">
        <v>17129</v>
      </c>
      <c r="AB31" s="853">
        <f t="shared" si="11"/>
        <v>0.56361181236424329</v>
      </c>
      <c r="AC31" s="854">
        <f t="shared" si="10"/>
        <v>11</v>
      </c>
      <c r="AD31" s="855" t="s">
        <v>211</v>
      </c>
      <c r="BK31" s="751"/>
    </row>
    <row r="32" spans="2:63" ht="15.75" customHeight="1">
      <c r="B32" s="844" t="s">
        <v>212</v>
      </c>
      <c r="C32" s="845">
        <v>11875</v>
      </c>
      <c r="D32" s="582">
        <v>12232</v>
      </c>
      <c r="E32" s="846">
        <f t="shared" si="8"/>
        <v>3.0063157894736747</v>
      </c>
      <c r="F32" s="582">
        <v>12601</v>
      </c>
      <c r="G32" s="846">
        <f t="shared" si="0"/>
        <v>3.0166775670372772</v>
      </c>
      <c r="H32" s="582">
        <v>12904</v>
      </c>
      <c r="I32" s="846">
        <f t="shared" si="1"/>
        <v>2.4045710657884172</v>
      </c>
      <c r="J32" s="582">
        <v>13097</v>
      </c>
      <c r="K32" s="847">
        <f t="shared" si="2"/>
        <v>1.4956602603843692</v>
      </c>
      <c r="L32" s="848">
        <v>13270</v>
      </c>
      <c r="M32" s="849">
        <f t="shared" si="3"/>
        <v>1.3209131862258516</v>
      </c>
      <c r="N32" s="850"/>
      <c r="O32" s="850"/>
      <c r="P32" s="850"/>
      <c r="Q32" s="850"/>
      <c r="R32" s="577">
        <v>12987</v>
      </c>
      <c r="S32" s="867">
        <f t="shared" si="4"/>
        <v>-2.1326299924642029</v>
      </c>
      <c r="T32" s="582">
        <v>12399</v>
      </c>
      <c r="U32" s="846">
        <f t="shared" si="5"/>
        <v>-4.5276045276045238</v>
      </c>
      <c r="V32" s="582">
        <v>11676</v>
      </c>
      <c r="W32" s="846">
        <f t="shared" si="6"/>
        <v>-5.8311154125332791</v>
      </c>
      <c r="X32" s="848">
        <v>11171</v>
      </c>
      <c r="Y32" s="853">
        <f t="shared" si="7"/>
        <v>-4.3251113394998271</v>
      </c>
      <c r="Z32" s="854">
        <f t="shared" si="9"/>
        <v>25</v>
      </c>
      <c r="AA32" s="848">
        <v>10836</v>
      </c>
      <c r="AB32" s="853">
        <f t="shared" si="11"/>
        <v>-2.9988362724912747</v>
      </c>
      <c r="AC32" s="854">
        <f t="shared" si="10"/>
        <v>24</v>
      </c>
      <c r="AD32" s="855" t="s">
        <v>212</v>
      </c>
      <c r="BK32" s="751"/>
    </row>
    <row r="33" spans="2:63" ht="15.75" customHeight="1">
      <c r="B33" s="844" t="s">
        <v>214</v>
      </c>
      <c r="C33" s="845">
        <v>14235</v>
      </c>
      <c r="D33" s="582">
        <v>14130</v>
      </c>
      <c r="E33" s="846">
        <f t="shared" si="8"/>
        <v>-0.73761854583771935</v>
      </c>
      <c r="F33" s="582">
        <v>13803</v>
      </c>
      <c r="G33" s="846">
        <f t="shared" si="0"/>
        <v>-2.3142250530785589</v>
      </c>
      <c r="H33" s="582">
        <v>14082</v>
      </c>
      <c r="I33" s="846">
        <f t="shared" si="1"/>
        <v>2.0212997174527345</v>
      </c>
      <c r="J33" s="582">
        <v>14342</v>
      </c>
      <c r="K33" s="847">
        <f t="shared" si="2"/>
        <v>1.8463286464990745</v>
      </c>
      <c r="L33" s="848">
        <v>14340</v>
      </c>
      <c r="M33" s="849">
        <f t="shared" si="3"/>
        <v>-1.3945056477481899E-2</v>
      </c>
      <c r="N33" s="850"/>
      <c r="O33" s="850"/>
      <c r="P33" s="850"/>
      <c r="Q33" s="850"/>
      <c r="R33" s="851">
        <v>13605</v>
      </c>
      <c r="S33" s="852">
        <f t="shared" si="4"/>
        <v>-5.125523012552307</v>
      </c>
      <c r="T33" s="848">
        <v>12655</v>
      </c>
      <c r="U33" s="853">
        <f t="shared" si="5"/>
        <v>-6.982726938625504</v>
      </c>
      <c r="V33" s="848">
        <v>11764</v>
      </c>
      <c r="W33" s="853">
        <f t="shared" si="6"/>
        <v>-7.0406953773212138</v>
      </c>
      <c r="X33" s="848">
        <v>10724</v>
      </c>
      <c r="Y33" s="853">
        <f t="shared" si="7"/>
        <v>-8.8405304318259113</v>
      </c>
      <c r="Z33" s="854">
        <f t="shared" si="9"/>
        <v>31</v>
      </c>
      <c r="AA33" s="848">
        <v>9761</v>
      </c>
      <c r="AB33" s="853">
        <f t="shared" si="11"/>
        <v>-8.9798582618425939</v>
      </c>
      <c r="AC33" s="854">
        <f t="shared" si="10"/>
        <v>33</v>
      </c>
      <c r="AD33" s="855" t="s">
        <v>214</v>
      </c>
      <c r="BK33" s="751"/>
    </row>
    <row r="34" spans="2:63" ht="15.75" customHeight="1">
      <c r="B34" s="868" t="s">
        <v>215</v>
      </c>
      <c r="C34" s="869">
        <v>8205</v>
      </c>
      <c r="D34" s="870">
        <v>9972</v>
      </c>
      <c r="E34" s="871">
        <f t="shared" si="8"/>
        <v>21.53564899451554</v>
      </c>
      <c r="F34" s="870">
        <v>10673</v>
      </c>
      <c r="G34" s="871">
        <f t="shared" si="0"/>
        <v>7.0296831127156167</v>
      </c>
      <c r="H34" s="870">
        <v>11227</v>
      </c>
      <c r="I34" s="871">
        <f t="shared" si="1"/>
        <v>5.1906680408507526</v>
      </c>
      <c r="J34" s="870">
        <v>11941</v>
      </c>
      <c r="K34" s="872">
        <f t="shared" si="2"/>
        <v>6.3596686559187674</v>
      </c>
      <c r="L34" s="873">
        <v>12698</v>
      </c>
      <c r="M34" s="874">
        <f t="shared" si="3"/>
        <v>6.3395025542249357</v>
      </c>
      <c r="N34" s="875"/>
      <c r="O34" s="875"/>
      <c r="P34" s="875"/>
      <c r="Q34" s="875"/>
      <c r="R34" s="876">
        <v>13396</v>
      </c>
      <c r="S34" s="877">
        <f t="shared" si="4"/>
        <v>5.4969286501811183</v>
      </c>
      <c r="T34" s="873">
        <v>15123</v>
      </c>
      <c r="U34" s="878">
        <f t="shared" si="5"/>
        <v>12.891908032248423</v>
      </c>
      <c r="V34" s="873">
        <v>16369</v>
      </c>
      <c r="W34" s="878">
        <f t="shared" si="6"/>
        <v>8.2391059974872718</v>
      </c>
      <c r="X34" s="873">
        <v>17013</v>
      </c>
      <c r="Y34" s="878">
        <f t="shared" si="7"/>
        <v>3.9342659905919675</v>
      </c>
      <c r="Z34" s="879">
        <f t="shared" si="9"/>
        <v>1</v>
      </c>
      <c r="AA34" s="873">
        <v>18329</v>
      </c>
      <c r="AB34" s="878">
        <f t="shared" si="11"/>
        <v>7.7352612707929183</v>
      </c>
      <c r="AC34" s="879">
        <f t="shared" si="10"/>
        <v>1</v>
      </c>
      <c r="AD34" s="880" t="s">
        <v>215</v>
      </c>
      <c r="BK34" s="751"/>
    </row>
    <row r="35" spans="2:63" ht="15.75" customHeight="1">
      <c r="B35" s="844" t="s">
        <v>217</v>
      </c>
      <c r="C35" s="845">
        <v>21299</v>
      </c>
      <c r="D35" s="582">
        <v>20816</v>
      </c>
      <c r="E35" s="846">
        <f t="shared" si="8"/>
        <v>-2.2677120991595814</v>
      </c>
      <c r="F35" s="582">
        <v>19882</v>
      </c>
      <c r="G35" s="846">
        <f t="shared" si="0"/>
        <v>-4.4869331283628071</v>
      </c>
      <c r="H35" s="582">
        <v>19792</v>
      </c>
      <c r="I35" s="846">
        <f t="shared" si="1"/>
        <v>-0.45267075746906471</v>
      </c>
      <c r="J35" s="582">
        <v>19365</v>
      </c>
      <c r="K35" s="847">
        <f t="shared" si="2"/>
        <v>-2.1574373484236133</v>
      </c>
      <c r="L35" s="848">
        <v>18411</v>
      </c>
      <c r="M35" s="849">
        <f t="shared" si="3"/>
        <v>-4.9264136328427526</v>
      </c>
      <c r="N35" s="850"/>
      <c r="O35" s="850"/>
      <c r="P35" s="850"/>
      <c r="Q35" s="850"/>
      <c r="R35" s="851">
        <v>15829</v>
      </c>
      <c r="S35" s="852">
        <f t="shared" si="4"/>
        <v>-14.024224648308078</v>
      </c>
      <c r="T35" s="848">
        <v>14206</v>
      </c>
      <c r="U35" s="853">
        <f t="shared" si="5"/>
        <v>-10.253332490997536</v>
      </c>
      <c r="V35" s="848">
        <v>13853</v>
      </c>
      <c r="W35" s="853">
        <f t="shared" si="6"/>
        <v>-2.4848655497677044</v>
      </c>
      <c r="X35" s="848">
        <v>11786</v>
      </c>
      <c r="Y35" s="853">
        <f t="shared" si="7"/>
        <v>-14.920955749657111</v>
      </c>
      <c r="Z35" s="854">
        <f t="shared" si="9"/>
        <v>33</v>
      </c>
      <c r="AA35" s="848">
        <v>11293</v>
      </c>
      <c r="AB35" s="853">
        <f t="shared" si="11"/>
        <v>-4.1829288986933619</v>
      </c>
      <c r="AC35" s="854">
        <f t="shared" si="10"/>
        <v>26</v>
      </c>
      <c r="AD35" s="855" t="s">
        <v>217</v>
      </c>
      <c r="BK35" s="751"/>
    </row>
    <row r="36" spans="2:63" ht="15.75" customHeight="1">
      <c r="B36" s="844" t="s">
        <v>218</v>
      </c>
      <c r="C36" s="845">
        <v>10284</v>
      </c>
      <c r="D36" s="582">
        <v>9999</v>
      </c>
      <c r="E36" s="846">
        <f t="shared" si="8"/>
        <v>-2.7712952158693014</v>
      </c>
      <c r="F36" s="582">
        <v>9968</v>
      </c>
      <c r="G36" s="846">
        <f t="shared" si="0"/>
        <v>-0.31003100310030618</v>
      </c>
      <c r="H36" s="582">
        <v>9834</v>
      </c>
      <c r="I36" s="846">
        <f t="shared" si="1"/>
        <v>-1.3443017656500729</v>
      </c>
      <c r="J36" s="582">
        <v>9588</v>
      </c>
      <c r="K36" s="847">
        <f t="shared" si="2"/>
        <v>-2.5015253203172705</v>
      </c>
      <c r="L36" s="848">
        <v>9606</v>
      </c>
      <c r="M36" s="849">
        <f t="shared" si="3"/>
        <v>0.18773466833540908</v>
      </c>
      <c r="N36" s="850"/>
      <c r="O36" s="850"/>
      <c r="P36" s="850"/>
      <c r="Q36" s="850"/>
      <c r="R36" s="851">
        <v>9075</v>
      </c>
      <c r="S36" s="852">
        <f t="shared" si="4"/>
        <v>-5.5277951280449713</v>
      </c>
      <c r="T36" s="848">
        <v>8714</v>
      </c>
      <c r="U36" s="853">
        <f t="shared" si="5"/>
        <v>-3.9779614325068877</v>
      </c>
      <c r="V36" s="848">
        <v>8212</v>
      </c>
      <c r="W36" s="853">
        <f t="shared" si="6"/>
        <v>-5.7608446178563213</v>
      </c>
      <c r="X36" s="848">
        <v>7333</v>
      </c>
      <c r="Y36" s="853">
        <f t="shared" si="7"/>
        <v>-10.703848027277147</v>
      </c>
      <c r="Z36" s="854">
        <f t="shared" si="9"/>
        <v>32</v>
      </c>
      <c r="AA36" s="848">
        <v>6722</v>
      </c>
      <c r="AB36" s="853">
        <f t="shared" si="11"/>
        <v>-8.3321969180417312</v>
      </c>
      <c r="AC36" s="854">
        <f t="shared" si="10"/>
        <v>32</v>
      </c>
      <c r="AD36" s="855" t="s">
        <v>218</v>
      </c>
      <c r="BK36" s="751"/>
    </row>
    <row r="37" spans="2:63" ht="15.75" customHeight="1">
      <c r="B37" s="844" t="s">
        <v>219</v>
      </c>
      <c r="C37" s="845">
        <v>23299</v>
      </c>
      <c r="D37" s="582">
        <v>24552</v>
      </c>
      <c r="E37" s="846">
        <f t="shared" si="8"/>
        <v>5.3779132151594524</v>
      </c>
      <c r="F37" s="582">
        <v>25456</v>
      </c>
      <c r="G37" s="846">
        <f t="shared" si="0"/>
        <v>3.6819811013359356</v>
      </c>
      <c r="H37" s="582">
        <v>26027</v>
      </c>
      <c r="I37" s="846">
        <f t="shared" si="1"/>
        <v>2.2430861093651941</v>
      </c>
      <c r="J37" s="582">
        <v>27717</v>
      </c>
      <c r="K37" s="847">
        <f t="shared" si="2"/>
        <v>6.4932570023437108</v>
      </c>
      <c r="L37" s="848">
        <v>28389</v>
      </c>
      <c r="M37" s="849">
        <f t="shared" si="3"/>
        <v>2.4245048165386009</v>
      </c>
      <c r="N37" s="850"/>
      <c r="O37" s="850"/>
      <c r="P37" s="850"/>
      <c r="Q37" s="850"/>
      <c r="R37" s="851">
        <v>27721</v>
      </c>
      <c r="S37" s="852">
        <f t="shared" si="4"/>
        <v>-2.3530240586142526</v>
      </c>
      <c r="T37" s="848">
        <v>27430</v>
      </c>
      <c r="U37" s="853">
        <f t="shared" si="5"/>
        <v>-1.0497456801702612</v>
      </c>
      <c r="V37" s="848">
        <v>26848</v>
      </c>
      <c r="W37" s="853">
        <f t="shared" si="6"/>
        <v>-2.1217644914327423</v>
      </c>
      <c r="X37" s="848">
        <v>25026</v>
      </c>
      <c r="Y37" s="853">
        <f t="shared" si="7"/>
        <v>-6.786352800953523</v>
      </c>
      <c r="Z37" s="854">
        <f t="shared" si="9"/>
        <v>29</v>
      </c>
      <c r="AA37" s="848">
        <v>23426</v>
      </c>
      <c r="AB37" s="853">
        <f t="shared" si="11"/>
        <v>-6.3933509150483445</v>
      </c>
      <c r="AC37" s="854">
        <f t="shared" si="10"/>
        <v>30</v>
      </c>
      <c r="AD37" s="855" t="s">
        <v>219</v>
      </c>
      <c r="BK37" s="751"/>
    </row>
    <row r="38" spans="2:63" ht="15.75" customHeight="1">
      <c r="B38" s="844" t="s">
        <v>220</v>
      </c>
      <c r="C38" s="845">
        <v>18442</v>
      </c>
      <c r="D38" s="582">
        <v>24923</v>
      </c>
      <c r="E38" s="846">
        <f t="shared" si="8"/>
        <v>35.142609261468408</v>
      </c>
      <c r="F38" s="582">
        <v>29873</v>
      </c>
      <c r="G38" s="846">
        <f t="shared" si="0"/>
        <v>19.861172411025962</v>
      </c>
      <c r="H38" s="582">
        <v>35312</v>
      </c>
      <c r="I38" s="846">
        <f t="shared" si="1"/>
        <v>18.207076624376526</v>
      </c>
      <c r="J38" s="582">
        <v>40424</v>
      </c>
      <c r="K38" s="847">
        <f t="shared" si="2"/>
        <v>14.476665156320806</v>
      </c>
      <c r="L38" s="848">
        <v>43088</v>
      </c>
      <c r="M38" s="849">
        <f t="shared" si="3"/>
        <v>6.5901444686324879</v>
      </c>
      <c r="N38" s="850"/>
      <c r="O38" s="850"/>
      <c r="P38" s="850"/>
      <c r="Q38" s="850"/>
      <c r="R38" s="851">
        <v>42760</v>
      </c>
      <c r="S38" s="852">
        <f t="shared" si="4"/>
        <v>-0.76123282584478602</v>
      </c>
      <c r="T38" s="848">
        <v>42045</v>
      </c>
      <c r="U38" s="853">
        <f t="shared" si="5"/>
        <v>-1.6721234798877447</v>
      </c>
      <c r="V38" s="848">
        <v>42089</v>
      </c>
      <c r="W38" s="853">
        <f t="shared" si="6"/>
        <v>0.10464977999762937</v>
      </c>
      <c r="X38" s="848">
        <v>40343</v>
      </c>
      <c r="Y38" s="853">
        <f t="shared" si="7"/>
        <v>-4.1483523010762866</v>
      </c>
      <c r="Z38" s="854">
        <f t="shared" si="9"/>
        <v>24</v>
      </c>
      <c r="AA38" s="848">
        <v>39869</v>
      </c>
      <c r="AB38" s="853">
        <f t="shared" si="11"/>
        <v>-1.1749250179708923</v>
      </c>
      <c r="AC38" s="854">
        <f t="shared" si="10"/>
        <v>19</v>
      </c>
      <c r="AD38" s="855" t="s">
        <v>220</v>
      </c>
      <c r="BK38" s="751"/>
    </row>
    <row r="39" spans="2:63" ht="15.75" customHeight="1">
      <c r="B39" s="844" t="s">
        <v>221</v>
      </c>
      <c r="C39" s="845">
        <v>2757</v>
      </c>
      <c r="D39" s="582">
        <v>2895</v>
      </c>
      <c r="E39" s="846">
        <f t="shared" si="8"/>
        <v>5.0054406964091385</v>
      </c>
      <c r="F39" s="582">
        <v>3539</v>
      </c>
      <c r="G39" s="846">
        <f t="shared" si="0"/>
        <v>22.245250431778942</v>
      </c>
      <c r="H39" s="582">
        <v>2892</v>
      </c>
      <c r="I39" s="846">
        <f t="shared" si="1"/>
        <v>-18.282000565131398</v>
      </c>
      <c r="J39" s="582">
        <v>3549</v>
      </c>
      <c r="K39" s="847">
        <f t="shared" si="2"/>
        <v>22.717842323651467</v>
      </c>
      <c r="L39" s="848">
        <v>3478</v>
      </c>
      <c r="M39" s="849">
        <f t="shared" si="3"/>
        <v>-2.0005635390250802</v>
      </c>
      <c r="N39" s="850"/>
      <c r="O39" s="850"/>
      <c r="P39" s="850"/>
      <c r="Q39" s="850"/>
      <c r="R39" s="851">
        <v>3482</v>
      </c>
      <c r="S39" s="852">
        <f t="shared" si="4"/>
        <v>0.11500862564692227</v>
      </c>
      <c r="T39" s="848">
        <v>3507</v>
      </c>
      <c r="U39" s="853">
        <f t="shared" si="5"/>
        <v>0.71797817346353554</v>
      </c>
      <c r="V39" s="848">
        <v>3459</v>
      </c>
      <c r="W39" s="853">
        <f t="shared" si="6"/>
        <v>-1.3686911890504803</v>
      </c>
      <c r="X39" s="848">
        <v>3214</v>
      </c>
      <c r="Y39" s="853">
        <f t="shared" si="7"/>
        <v>-7.0829719572130756</v>
      </c>
      <c r="Z39" s="854">
        <f t="shared" si="9"/>
        <v>30</v>
      </c>
      <c r="AA39" s="848">
        <v>3038</v>
      </c>
      <c r="AB39" s="853">
        <f t="shared" si="11"/>
        <v>-5.47604231487243</v>
      </c>
      <c r="AC39" s="854">
        <f t="shared" si="10"/>
        <v>28</v>
      </c>
      <c r="AD39" s="855" t="s">
        <v>221</v>
      </c>
      <c r="BK39" s="751"/>
    </row>
    <row r="40" spans="2:63" ht="15.75" customHeight="1">
      <c r="B40" s="844" t="s">
        <v>511</v>
      </c>
      <c r="C40" s="845">
        <v>8141</v>
      </c>
      <c r="D40" s="480">
        <v>10721</v>
      </c>
      <c r="E40" s="846">
        <f t="shared" si="8"/>
        <v>31.691438398231185</v>
      </c>
      <c r="F40" s="480">
        <v>15732</v>
      </c>
      <c r="G40" s="881">
        <f t="shared" si="0"/>
        <v>46.740042906445296</v>
      </c>
      <c r="H40" s="480">
        <v>19248</v>
      </c>
      <c r="I40" s="881">
        <f t="shared" si="1"/>
        <v>22.349351639969498</v>
      </c>
      <c r="J40" s="480">
        <v>21535</v>
      </c>
      <c r="K40" s="882">
        <f t="shared" si="2"/>
        <v>11.881753948462176</v>
      </c>
      <c r="L40" s="848">
        <v>22732</v>
      </c>
      <c r="M40" s="849">
        <f t="shared" si="3"/>
        <v>5.5583933132110417</v>
      </c>
      <c r="N40" s="850"/>
      <c r="O40" s="850"/>
      <c r="P40" s="850"/>
      <c r="Q40" s="850"/>
      <c r="R40" s="851">
        <v>23036</v>
      </c>
      <c r="S40" s="852">
        <f t="shared" si="4"/>
        <v>1.3373218370578854</v>
      </c>
      <c r="T40" s="848">
        <v>23067</v>
      </c>
      <c r="U40" s="853">
        <f t="shared" si="5"/>
        <v>0.13457197430109602</v>
      </c>
      <c r="V40" s="883" t="s">
        <v>21</v>
      </c>
      <c r="W40" s="849" t="s">
        <v>512</v>
      </c>
      <c r="X40" s="883" t="s">
        <v>512</v>
      </c>
      <c r="Y40" s="849" t="s">
        <v>512</v>
      </c>
      <c r="Z40" s="884" t="s">
        <v>512</v>
      </c>
      <c r="AA40" s="883" t="s">
        <v>512</v>
      </c>
      <c r="AB40" s="849" t="s">
        <v>512</v>
      </c>
      <c r="AC40" s="884" t="s">
        <v>512</v>
      </c>
      <c r="AD40" s="855" t="s">
        <v>511</v>
      </c>
      <c r="BK40" s="751"/>
    </row>
    <row r="41" spans="2:63" ht="15.75" customHeight="1">
      <c r="B41" s="844" t="s">
        <v>513</v>
      </c>
      <c r="C41" s="845">
        <v>14391</v>
      </c>
      <c r="D41" s="480">
        <v>16765</v>
      </c>
      <c r="E41" s="846">
        <f t="shared" si="8"/>
        <v>16.49642137447016</v>
      </c>
      <c r="F41" s="480">
        <v>20746</v>
      </c>
      <c r="G41" s="881">
        <f t="shared" si="0"/>
        <v>23.745899194750962</v>
      </c>
      <c r="H41" s="480">
        <v>24460</v>
      </c>
      <c r="I41" s="881">
        <f t="shared" si="1"/>
        <v>17.902246216138053</v>
      </c>
      <c r="J41" s="480">
        <v>28038</v>
      </c>
      <c r="K41" s="882">
        <f t="shared" si="2"/>
        <v>14.627964022894531</v>
      </c>
      <c r="L41" s="883">
        <v>30448</v>
      </c>
      <c r="M41" s="885">
        <f t="shared" si="3"/>
        <v>8.5954775661602127</v>
      </c>
      <c r="N41" s="886"/>
      <c r="O41" s="886"/>
      <c r="P41" s="886"/>
      <c r="Q41" s="886"/>
      <c r="R41" s="887">
        <v>30345</v>
      </c>
      <c r="S41" s="888">
        <f t="shared" si="4"/>
        <v>-0.33828166053599773</v>
      </c>
      <c r="T41" s="883">
        <v>28695</v>
      </c>
      <c r="U41" s="885">
        <f t="shared" si="5"/>
        <v>-5.4374691052891677</v>
      </c>
      <c r="V41" s="889" t="s">
        <v>21</v>
      </c>
      <c r="W41" s="885" t="s">
        <v>512</v>
      </c>
      <c r="X41" s="889" t="s">
        <v>512</v>
      </c>
      <c r="Y41" s="885" t="s">
        <v>512</v>
      </c>
      <c r="Z41" s="890" t="s">
        <v>512</v>
      </c>
      <c r="AA41" s="889" t="s">
        <v>512</v>
      </c>
      <c r="AB41" s="885" t="s">
        <v>512</v>
      </c>
      <c r="AC41" s="890" t="s">
        <v>512</v>
      </c>
      <c r="AD41" s="855" t="s">
        <v>513</v>
      </c>
      <c r="AE41" s="806"/>
      <c r="BK41" s="751"/>
    </row>
    <row r="42" spans="2:63" ht="15.75" customHeight="1">
      <c r="B42" s="844" t="s">
        <v>514</v>
      </c>
      <c r="C42" s="845">
        <v>8144</v>
      </c>
      <c r="D42" s="480">
        <v>8536</v>
      </c>
      <c r="E42" s="846">
        <f t="shared" si="8"/>
        <v>4.8133595284872257</v>
      </c>
      <c r="F42" s="480">
        <v>9007</v>
      </c>
      <c r="G42" s="881">
        <f t="shared" si="0"/>
        <v>5.5178069353327004</v>
      </c>
      <c r="H42" s="480">
        <v>9845</v>
      </c>
      <c r="I42" s="881">
        <f t="shared" si="1"/>
        <v>9.3038747640723898</v>
      </c>
      <c r="J42" s="480">
        <v>10592</v>
      </c>
      <c r="K42" s="882">
        <f t="shared" si="2"/>
        <v>7.587607922803457</v>
      </c>
      <c r="L42" s="883">
        <v>11263</v>
      </c>
      <c r="M42" s="885">
        <f t="shared" si="3"/>
        <v>6.3349697885196434</v>
      </c>
      <c r="N42" s="886"/>
      <c r="O42" s="886"/>
      <c r="P42" s="886"/>
      <c r="Q42" s="886"/>
      <c r="R42" s="887">
        <v>10896</v>
      </c>
      <c r="S42" s="888">
        <f t="shared" si="4"/>
        <v>-3.2584568942555165</v>
      </c>
      <c r="T42" s="883">
        <v>10347</v>
      </c>
      <c r="U42" s="885">
        <f t="shared" si="5"/>
        <v>-5.0385462555066027</v>
      </c>
      <c r="V42" s="889" t="s">
        <v>21</v>
      </c>
      <c r="W42" s="885" t="s">
        <v>512</v>
      </c>
      <c r="X42" s="889" t="s">
        <v>512</v>
      </c>
      <c r="Y42" s="885" t="s">
        <v>512</v>
      </c>
      <c r="Z42" s="890" t="s">
        <v>512</v>
      </c>
      <c r="AA42" s="889" t="s">
        <v>512</v>
      </c>
      <c r="AB42" s="885" t="s">
        <v>512</v>
      </c>
      <c r="AC42" s="890" t="s">
        <v>512</v>
      </c>
      <c r="AD42" s="855" t="s">
        <v>514</v>
      </c>
      <c r="AE42" s="806"/>
      <c r="BK42" s="751"/>
    </row>
    <row r="43" spans="2:63" ht="15.75" customHeight="1" thickBot="1">
      <c r="B43" s="891" t="s">
        <v>515</v>
      </c>
      <c r="C43" s="892">
        <v>8295</v>
      </c>
      <c r="D43" s="488">
        <v>8571</v>
      </c>
      <c r="E43" s="893">
        <f t="shared" si="8"/>
        <v>3.3273056057866199</v>
      </c>
      <c r="F43" s="488">
        <v>9470</v>
      </c>
      <c r="G43" s="894">
        <f t="shared" si="0"/>
        <v>10.488857776222147</v>
      </c>
      <c r="H43" s="488">
        <v>10186</v>
      </c>
      <c r="I43" s="894">
        <f t="shared" si="1"/>
        <v>7.5607180570221715</v>
      </c>
      <c r="J43" s="488">
        <v>10729</v>
      </c>
      <c r="K43" s="895">
        <f t="shared" si="2"/>
        <v>5.3308462595719703</v>
      </c>
      <c r="L43" s="896">
        <v>11473</v>
      </c>
      <c r="M43" s="897">
        <f t="shared" si="3"/>
        <v>6.9344766520645038</v>
      </c>
      <c r="N43" s="886"/>
      <c r="O43" s="886"/>
      <c r="P43" s="886"/>
      <c r="Q43" s="886"/>
      <c r="R43" s="898">
        <v>11312</v>
      </c>
      <c r="S43" s="899">
        <f t="shared" si="4"/>
        <v>-1.4032946918852929</v>
      </c>
      <c r="T43" s="896">
        <v>10823</v>
      </c>
      <c r="U43" s="897">
        <f t="shared" si="5"/>
        <v>-4.3228429985855712</v>
      </c>
      <c r="V43" s="900" t="s">
        <v>21</v>
      </c>
      <c r="W43" s="897" t="s">
        <v>512</v>
      </c>
      <c r="X43" s="900" t="s">
        <v>512</v>
      </c>
      <c r="Y43" s="897" t="s">
        <v>512</v>
      </c>
      <c r="Z43" s="901" t="s">
        <v>512</v>
      </c>
      <c r="AA43" s="900" t="s">
        <v>512</v>
      </c>
      <c r="AB43" s="897" t="s">
        <v>512</v>
      </c>
      <c r="AC43" s="901" t="s">
        <v>512</v>
      </c>
      <c r="AD43" s="902" t="s">
        <v>515</v>
      </c>
      <c r="AE43" s="806"/>
      <c r="BK43" s="751"/>
    </row>
    <row r="44" spans="2:63" ht="15.75" customHeight="1" thickTop="1">
      <c r="B44" s="903" t="s">
        <v>516</v>
      </c>
      <c r="L44" s="805"/>
      <c r="R44" s="805"/>
      <c r="S44" s="805"/>
      <c r="T44" s="805"/>
      <c r="U44" s="805"/>
      <c r="V44" s="805"/>
      <c r="W44" s="805"/>
      <c r="X44" s="805"/>
      <c r="Y44" s="805"/>
      <c r="AA44" s="805"/>
      <c r="AB44" s="805"/>
      <c r="AD44" s="669" t="s">
        <v>517</v>
      </c>
    </row>
    <row r="45" spans="2:63" ht="15.75" customHeight="1">
      <c r="L45" s="805"/>
      <c r="R45" s="805"/>
      <c r="S45" s="805"/>
      <c r="T45" s="805"/>
      <c r="U45" s="805"/>
      <c r="V45" s="805"/>
      <c r="W45" s="805"/>
      <c r="X45" s="805"/>
      <c r="Y45" s="805"/>
      <c r="Z45" s="805"/>
      <c r="AA45" s="805"/>
      <c r="AB45" s="805"/>
      <c r="AC45" s="805"/>
      <c r="AD45" s="806"/>
    </row>
    <row r="46" spans="2:63" ht="15.75" customHeight="1">
      <c r="L46" s="805"/>
      <c r="R46" s="805"/>
      <c r="S46" s="805"/>
      <c r="T46" s="805"/>
      <c r="U46" s="805"/>
      <c r="V46" s="805"/>
      <c r="W46" s="805"/>
      <c r="X46" s="805"/>
      <c r="Y46" s="805"/>
      <c r="Z46" s="805"/>
      <c r="AA46" s="805"/>
      <c r="AB46" s="805"/>
      <c r="AC46" s="805"/>
      <c r="AD46" s="806"/>
    </row>
    <row r="47" spans="2:63" ht="15.75" customHeight="1">
      <c r="L47" s="805"/>
      <c r="R47" s="805"/>
      <c r="S47" s="805"/>
      <c r="T47" s="805"/>
      <c r="U47" s="805"/>
      <c r="V47" s="805"/>
      <c r="W47" s="805"/>
      <c r="X47" s="807"/>
      <c r="Y47" s="807"/>
      <c r="Z47" s="807"/>
      <c r="AA47" s="807"/>
      <c r="AB47" s="807"/>
      <c r="AC47" s="807"/>
      <c r="AD47" s="904"/>
    </row>
    <row r="48" spans="2:63" ht="15.75" customHeight="1">
      <c r="L48" s="805"/>
      <c r="R48" s="805"/>
      <c r="S48" s="805"/>
      <c r="T48" s="805"/>
      <c r="U48" s="805"/>
      <c r="V48" s="805"/>
      <c r="W48" s="805"/>
      <c r="X48" s="805"/>
      <c r="Y48" s="805"/>
      <c r="Z48" s="805"/>
      <c r="AA48" s="805"/>
      <c r="AB48" s="805"/>
      <c r="AC48" s="805"/>
      <c r="AD48" s="806"/>
    </row>
    <row r="49" spans="12:30" ht="15.75" customHeight="1">
      <c r="L49" s="805"/>
      <c r="R49" s="805"/>
      <c r="S49" s="805"/>
      <c r="T49" s="805"/>
      <c r="U49" s="805"/>
      <c r="V49" s="805"/>
      <c r="W49" s="805"/>
      <c r="X49" s="805"/>
      <c r="Y49" s="805"/>
      <c r="Z49" s="805"/>
      <c r="AA49" s="805"/>
      <c r="AB49" s="805"/>
      <c r="AC49" s="805"/>
      <c r="AD49" s="806"/>
    </row>
    <row r="50" spans="12:30" ht="15.75" customHeight="1">
      <c r="L50" s="805"/>
      <c r="R50" s="805"/>
      <c r="S50" s="805"/>
      <c r="T50" s="805"/>
      <c r="U50" s="805"/>
      <c r="V50" s="805"/>
      <c r="W50" s="805"/>
      <c r="X50" s="805"/>
      <c r="Y50" s="805"/>
      <c r="Z50" s="805"/>
      <c r="AA50" s="805"/>
      <c r="AB50" s="805"/>
      <c r="AC50" s="805"/>
      <c r="AD50" s="806"/>
    </row>
    <row r="51" spans="12:30" ht="15.75" customHeight="1">
      <c r="L51" s="805"/>
      <c r="R51" s="805"/>
      <c r="S51" s="805"/>
      <c r="T51" s="805"/>
      <c r="U51" s="805"/>
      <c r="V51" s="805"/>
      <c r="W51" s="805"/>
      <c r="X51" s="805"/>
      <c r="Y51" s="805"/>
      <c r="Z51" s="805"/>
      <c r="AA51" s="805"/>
      <c r="AB51" s="805"/>
      <c r="AC51" s="805"/>
      <c r="AD51" s="806"/>
    </row>
  </sheetData>
  <mergeCells count="12">
    <mergeCell ref="R4:S4"/>
    <mergeCell ref="T4:U4"/>
    <mergeCell ref="V4:W4"/>
    <mergeCell ref="X4:Z4"/>
    <mergeCell ref="AA4:AC4"/>
    <mergeCell ref="AD4:AD5"/>
    <mergeCell ref="B4:B5"/>
    <mergeCell ref="D4:E4"/>
    <mergeCell ref="F4:G4"/>
    <mergeCell ref="H4:I4"/>
    <mergeCell ref="J4:K4"/>
    <mergeCell ref="L4:M4"/>
  </mergeCells>
  <phoneticPr fontId="3"/>
  <printOptions horizontalCentered="1"/>
  <pageMargins left="0.51181102362204722" right="0.51181102362204722" top="0.55118110236220474" bottom="0.55118110236220474" header="0.31496062992125984" footer="0.31496062992125984"/>
  <pageSetup paperSize="9" firstPageNumber="22" orientation="portrait" useFirstPageNumber="1" r:id="rId1"/>
  <headerFooter>
    <oddFooter>&amp;C&amp;"HGPｺﾞｼｯｸM,ﾒﾃﾞｨｳﾑ"&amp;10&amp;P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EECA5-568B-4781-B771-836418897B30}">
  <dimension ref="B1:BF51"/>
  <sheetViews>
    <sheetView tabSelected="1" zoomScale="115" zoomScaleNormal="115" zoomScaleSheetLayoutView="100" workbookViewId="0">
      <selection activeCell="Q33" sqref="Q33:V33"/>
    </sheetView>
  </sheetViews>
  <sheetFormatPr defaultColWidth="2.625" defaultRowHeight="15.75" customHeight="1"/>
  <cols>
    <col min="1" max="7" width="2.625" style="752"/>
    <col min="8" max="12" width="7.625" style="752" customWidth="1"/>
    <col min="13" max="19" width="2.625" style="752"/>
    <col min="20" max="20" width="2.25" style="752" customWidth="1"/>
    <col min="21" max="25" width="2.625" style="752" customWidth="1"/>
    <col min="26" max="30" width="2.625" style="751" customWidth="1"/>
    <col min="31" max="35" width="2.625" style="751"/>
    <col min="36" max="36" width="0.125" style="751" customWidth="1"/>
    <col min="37" max="41" width="2.625" style="751" customWidth="1"/>
    <col min="42" max="58" width="2.625" style="751"/>
    <col min="59" max="16384" width="2.625" style="752"/>
  </cols>
  <sheetData>
    <row r="1" spans="2:58" s="665" customFormat="1" ht="15.75" customHeight="1">
      <c r="B1" s="663"/>
      <c r="C1" s="663"/>
      <c r="D1" s="663"/>
      <c r="E1" s="663"/>
      <c r="F1" s="663"/>
      <c r="G1" s="663"/>
      <c r="H1" s="663"/>
      <c r="I1" s="663"/>
      <c r="J1" s="663"/>
      <c r="K1" s="663"/>
      <c r="L1" s="663"/>
      <c r="M1" s="663"/>
      <c r="N1" s="663"/>
      <c r="O1" s="663"/>
      <c r="P1" s="663"/>
      <c r="Q1" s="663"/>
      <c r="R1" s="663"/>
      <c r="S1" s="663"/>
      <c r="T1" s="663"/>
      <c r="U1" s="663"/>
      <c r="V1" s="663"/>
      <c r="W1" s="663"/>
      <c r="X1" s="663"/>
      <c r="Y1" s="663"/>
      <c r="Z1" s="664"/>
      <c r="AA1" s="664"/>
      <c r="AB1" s="664"/>
      <c r="AC1" s="664"/>
      <c r="AD1" s="664"/>
      <c r="AE1" s="664"/>
      <c r="AF1" s="664"/>
      <c r="AG1" s="664"/>
      <c r="AH1" s="664"/>
      <c r="AI1" s="664"/>
      <c r="AJ1" s="664"/>
      <c r="AK1" s="664"/>
      <c r="AL1" s="664"/>
      <c r="AM1" s="664"/>
      <c r="AN1" s="664"/>
      <c r="AO1" s="664"/>
      <c r="AP1" s="664"/>
      <c r="AQ1" s="664"/>
      <c r="AR1" s="664"/>
      <c r="AS1" s="664"/>
      <c r="AT1" s="664"/>
      <c r="AU1" s="664"/>
      <c r="AV1" s="664"/>
      <c r="AW1" s="664"/>
      <c r="AX1" s="664"/>
      <c r="AY1" s="664"/>
      <c r="AZ1" s="664"/>
      <c r="BA1" s="664"/>
      <c r="BB1" s="664"/>
      <c r="BC1" s="664"/>
      <c r="BD1" s="664"/>
      <c r="BE1" s="664"/>
      <c r="BF1" s="664"/>
    </row>
    <row r="2" spans="2:58" s="666" customFormat="1" ht="15.75" customHeight="1">
      <c r="C2" s="667" t="s">
        <v>518</v>
      </c>
      <c r="D2" s="667"/>
      <c r="E2" s="667"/>
      <c r="F2" s="667"/>
      <c r="G2" s="667"/>
      <c r="H2" s="667"/>
      <c r="I2" s="667"/>
      <c r="J2" s="667"/>
      <c r="K2" s="667"/>
      <c r="L2" s="667"/>
      <c r="M2" s="667"/>
      <c r="N2" s="667"/>
      <c r="O2" s="667"/>
      <c r="P2" s="667"/>
      <c r="Q2" s="667"/>
      <c r="R2" s="667"/>
      <c r="S2" s="667"/>
      <c r="T2" s="667"/>
      <c r="U2" s="667"/>
      <c r="V2" s="667"/>
      <c r="W2" s="667"/>
      <c r="X2" s="667"/>
      <c r="Z2" s="664"/>
      <c r="AA2" s="664"/>
      <c r="AB2" s="664"/>
      <c r="AC2" s="664"/>
      <c r="AD2" s="664"/>
      <c r="AE2" s="664"/>
      <c r="AF2" s="664"/>
      <c r="AG2" s="664"/>
      <c r="AH2" s="664"/>
      <c r="AI2" s="664"/>
      <c r="AJ2" s="664"/>
      <c r="AK2" s="664"/>
      <c r="AL2" s="664"/>
      <c r="AM2" s="664"/>
      <c r="AN2" s="664"/>
      <c r="AO2" s="664"/>
      <c r="AP2" s="664"/>
      <c r="AQ2" s="664"/>
      <c r="AR2" s="664"/>
      <c r="AS2" s="664"/>
      <c r="AT2" s="664"/>
      <c r="AU2" s="664"/>
      <c r="AV2" s="664"/>
      <c r="AW2" s="664"/>
      <c r="AX2" s="664"/>
      <c r="AY2" s="664"/>
      <c r="AZ2" s="664"/>
      <c r="BA2" s="664"/>
      <c r="BB2" s="664"/>
      <c r="BC2" s="664"/>
      <c r="BD2" s="664"/>
      <c r="BE2" s="664"/>
      <c r="BF2" s="664"/>
    </row>
    <row r="3" spans="2:58" s="666" customFormat="1" ht="15.75" customHeight="1" thickBot="1">
      <c r="C3" s="668"/>
      <c r="D3" s="668"/>
      <c r="E3" s="668"/>
      <c r="F3" s="668"/>
      <c r="G3" s="668"/>
      <c r="H3" s="668"/>
      <c r="I3" s="668"/>
      <c r="J3" s="668"/>
      <c r="K3" s="668"/>
      <c r="L3" s="668"/>
      <c r="M3" s="668"/>
      <c r="N3" s="668"/>
      <c r="O3" s="668"/>
      <c r="P3" s="668"/>
      <c r="Q3" s="668"/>
      <c r="R3" s="668"/>
      <c r="S3" s="668"/>
      <c r="T3" s="668"/>
      <c r="U3" s="668"/>
      <c r="V3" s="668"/>
      <c r="W3" s="668"/>
      <c r="X3" s="669" t="s">
        <v>389</v>
      </c>
      <c r="Z3" s="664"/>
      <c r="AA3" s="664"/>
      <c r="AB3" s="664"/>
      <c r="AC3" s="664"/>
      <c r="AD3" s="664"/>
      <c r="AE3" s="664"/>
      <c r="AF3" s="664"/>
      <c r="AG3" s="664"/>
      <c r="AH3" s="664"/>
      <c r="AI3" s="664"/>
      <c r="AJ3" s="664"/>
      <c r="AK3" s="664"/>
      <c r="AL3" s="664"/>
      <c r="AM3" s="664"/>
      <c r="AN3" s="664"/>
      <c r="AO3" s="664"/>
      <c r="AP3" s="664"/>
      <c r="AQ3" s="664"/>
      <c r="AR3" s="664"/>
      <c r="AS3" s="664"/>
      <c r="AT3" s="664"/>
      <c r="AU3" s="664"/>
      <c r="AV3" s="664"/>
      <c r="AW3" s="664"/>
      <c r="AX3" s="664"/>
      <c r="AY3" s="664"/>
      <c r="AZ3" s="664"/>
      <c r="BA3" s="664"/>
      <c r="BB3" s="664"/>
      <c r="BC3" s="664"/>
      <c r="BD3" s="664"/>
      <c r="BE3" s="664"/>
      <c r="BF3" s="664"/>
    </row>
    <row r="4" spans="2:58" s="665" customFormat="1" ht="15.75" customHeight="1" thickTop="1">
      <c r="C4" s="13" t="s">
        <v>144</v>
      </c>
      <c r="D4" s="13"/>
      <c r="E4" s="13"/>
      <c r="F4" s="13"/>
      <c r="G4" s="670"/>
      <c r="H4" s="905" t="s">
        <v>519</v>
      </c>
      <c r="I4" s="906"/>
      <c r="J4" s="906"/>
      <c r="K4" s="906"/>
      <c r="L4" s="906"/>
      <c r="M4" s="905" t="s">
        <v>520</v>
      </c>
      <c r="N4" s="906"/>
      <c r="O4" s="906"/>
      <c r="P4" s="906"/>
      <c r="Q4" s="906"/>
      <c r="R4" s="906"/>
      <c r="S4" s="906"/>
      <c r="T4" s="906"/>
      <c r="U4" s="906"/>
      <c r="V4" s="906"/>
      <c r="W4" s="906"/>
      <c r="X4" s="906"/>
    </row>
    <row r="5" spans="2:58" s="665" customFormat="1" ht="15.75" customHeight="1">
      <c r="C5" s="674"/>
      <c r="D5" s="674"/>
      <c r="E5" s="674"/>
      <c r="F5" s="674"/>
      <c r="G5" s="675"/>
      <c r="H5" s="754" t="s">
        <v>129</v>
      </c>
      <c r="I5" s="907" t="s">
        <v>130</v>
      </c>
      <c r="J5" s="908" t="s">
        <v>131</v>
      </c>
      <c r="K5" s="908" t="s">
        <v>132</v>
      </c>
      <c r="L5" s="908" t="s">
        <v>133</v>
      </c>
      <c r="M5" s="909" t="s">
        <v>130</v>
      </c>
      <c r="N5" s="910"/>
      <c r="O5" s="910"/>
      <c r="P5" s="910"/>
      <c r="Q5" s="911" t="s">
        <v>131</v>
      </c>
      <c r="R5" s="912"/>
      <c r="S5" s="912"/>
      <c r="T5" s="913"/>
      <c r="U5" s="910" t="s">
        <v>132</v>
      </c>
      <c r="V5" s="910"/>
      <c r="W5" s="910"/>
      <c r="X5" s="910"/>
    </row>
    <row r="6" spans="2:58" s="665" customFormat="1" ht="15.75" customHeight="1">
      <c r="C6" s="680"/>
      <c r="D6" s="680"/>
      <c r="E6" s="680"/>
      <c r="F6" s="680"/>
      <c r="G6" s="914"/>
      <c r="H6" s="763"/>
      <c r="I6" s="915"/>
      <c r="J6" s="916"/>
      <c r="K6" s="916"/>
      <c r="L6" s="916"/>
      <c r="M6" s="917" t="s">
        <v>521</v>
      </c>
      <c r="N6" s="918"/>
      <c r="O6" s="683" t="s">
        <v>149</v>
      </c>
      <c r="P6" s="918"/>
      <c r="Q6" s="683" t="s">
        <v>521</v>
      </c>
      <c r="R6" s="918"/>
      <c r="S6" s="683" t="s">
        <v>149</v>
      </c>
      <c r="T6" s="918"/>
      <c r="U6" s="683" t="s">
        <v>521</v>
      </c>
      <c r="V6" s="919"/>
      <c r="W6" s="683" t="s">
        <v>149</v>
      </c>
      <c r="X6" s="918"/>
    </row>
    <row r="7" spans="2:58" s="920" customFormat="1" ht="15.75" customHeight="1">
      <c r="C7" s="768"/>
      <c r="D7" s="768"/>
      <c r="E7" s="768"/>
      <c r="F7" s="768"/>
      <c r="G7" s="768"/>
      <c r="H7" s="921" t="s">
        <v>108</v>
      </c>
      <c r="I7" s="837" t="s">
        <v>108</v>
      </c>
      <c r="J7" s="840" t="s">
        <v>108</v>
      </c>
      <c r="K7" s="840" t="s">
        <v>108</v>
      </c>
      <c r="L7" s="840" t="s">
        <v>108</v>
      </c>
      <c r="M7" s="771" t="s">
        <v>13</v>
      </c>
      <c r="N7" s="768"/>
      <c r="O7" s="767" t="s">
        <v>522</v>
      </c>
      <c r="P7" s="768"/>
      <c r="Q7" s="767" t="s">
        <v>13</v>
      </c>
      <c r="R7" s="768"/>
      <c r="S7" s="767" t="s">
        <v>522</v>
      </c>
      <c r="T7" s="768"/>
      <c r="U7" s="767" t="s">
        <v>13</v>
      </c>
      <c r="V7" s="769"/>
      <c r="W7" s="767" t="s">
        <v>522</v>
      </c>
      <c r="X7" s="768"/>
    </row>
    <row r="8" spans="2:58" s="665" customFormat="1" ht="15.75" customHeight="1">
      <c r="C8" s="722" t="s">
        <v>73</v>
      </c>
      <c r="D8" s="722"/>
      <c r="E8" s="722"/>
      <c r="F8" s="722"/>
      <c r="G8" s="722"/>
      <c r="H8" s="922" t="s">
        <v>523</v>
      </c>
      <c r="I8" s="883" t="s">
        <v>524</v>
      </c>
      <c r="J8" s="923" t="s">
        <v>525</v>
      </c>
      <c r="K8" s="923" t="s">
        <v>526</v>
      </c>
      <c r="L8" s="923" t="s">
        <v>527</v>
      </c>
      <c r="M8" s="924">
        <v>12.1</v>
      </c>
      <c r="N8" s="925"/>
      <c r="O8" s="926" t="s">
        <v>21</v>
      </c>
      <c r="P8" s="927"/>
      <c r="Q8" s="928">
        <v>59.2</v>
      </c>
      <c r="R8" s="929"/>
      <c r="S8" s="926" t="s">
        <v>21</v>
      </c>
      <c r="T8" s="927"/>
      <c r="U8" s="928">
        <v>28.7</v>
      </c>
      <c r="V8" s="929"/>
      <c r="W8" s="926" t="s">
        <v>21</v>
      </c>
      <c r="X8" s="927"/>
    </row>
    <row r="9" spans="2:58" s="665" customFormat="1" ht="15.75" customHeight="1">
      <c r="C9" s="722" t="s">
        <v>74</v>
      </c>
      <c r="D9" s="722"/>
      <c r="E9" s="722"/>
      <c r="F9" s="722"/>
      <c r="G9" s="722"/>
      <c r="H9" s="930">
        <f>SUM(H11:H43)</f>
        <v>9237337</v>
      </c>
      <c r="I9" s="883">
        <f>SUM(I11:I43)</f>
        <v>1085763</v>
      </c>
      <c r="J9" s="887">
        <f>SUM(J11:J43)</f>
        <v>5628918</v>
      </c>
      <c r="K9" s="887">
        <f>SUM(K11:K43)</f>
        <v>2308578</v>
      </c>
      <c r="L9" s="887">
        <f>SUM(L11:L43)</f>
        <v>214078</v>
      </c>
      <c r="M9" s="924">
        <f>I9/(H9-L9)*100</f>
        <v>12.032936215174583</v>
      </c>
      <c r="N9" s="931"/>
      <c r="O9" s="729" t="s">
        <v>21</v>
      </c>
      <c r="P9" s="724"/>
      <c r="Q9" s="932">
        <f>J9/(H9-L9)*100</f>
        <v>62.382316633047999</v>
      </c>
      <c r="R9" s="931"/>
      <c r="S9" s="729" t="s">
        <v>21</v>
      </c>
      <c r="T9" s="724"/>
      <c r="U9" s="932">
        <f>K9/(H9-L9)*100</f>
        <v>25.584747151777421</v>
      </c>
      <c r="V9" s="925"/>
      <c r="W9" s="729" t="s">
        <v>21</v>
      </c>
      <c r="X9" s="724"/>
    </row>
    <row r="10" spans="2:58" s="665" customFormat="1" ht="15.75" customHeight="1">
      <c r="C10" s="722"/>
      <c r="D10" s="722"/>
      <c r="E10" s="722"/>
      <c r="F10" s="722"/>
      <c r="G10" s="722"/>
      <c r="H10" s="933"/>
      <c r="I10" s="934"/>
      <c r="J10" s="935"/>
      <c r="K10" s="935"/>
      <c r="L10" s="935"/>
      <c r="M10" s="936"/>
      <c r="N10" s="937"/>
      <c r="O10" s="938"/>
      <c r="P10" s="939"/>
      <c r="Q10" s="938"/>
      <c r="R10" s="939"/>
      <c r="S10" s="938"/>
      <c r="T10" s="939"/>
      <c r="U10" s="938"/>
      <c r="V10" s="940"/>
      <c r="W10" s="938"/>
      <c r="X10" s="939"/>
    </row>
    <row r="11" spans="2:58" s="751" customFormat="1" ht="15.75" customHeight="1">
      <c r="C11" s="722" t="s">
        <v>153</v>
      </c>
      <c r="D11" s="722"/>
      <c r="E11" s="722"/>
      <c r="F11" s="722"/>
      <c r="G11" s="722"/>
      <c r="H11" s="941">
        <v>3777491</v>
      </c>
      <c r="I11" s="883">
        <v>441810</v>
      </c>
      <c r="J11" s="887">
        <v>2316309</v>
      </c>
      <c r="K11" s="887">
        <v>920583</v>
      </c>
      <c r="L11" s="887">
        <v>98789</v>
      </c>
      <c r="M11" s="924">
        <f t="shared" ref="M11:M16" si="0">I11/(H11-L11)*100</f>
        <v>12.0099426373759</v>
      </c>
      <c r="N11" s="931"/>
      <c r="O11" s="942">
        <f>_xlfn.RANK.EQ(M11,$M$11:$N$43,0)</f>
        <v>10</v>
      </c>
      <c r="P11" s="943"/>
      <c r="Q11" s="932">
        <f t="shared" ref="Q11:Q43" si="1">J11/(H11-L11)*100</f>
        <v>62.965388335342197</v>
      </c>
      <c r="R11" s="931"/>
      <c r="S11" s="942">
        <f>_xlfn.RANK.EQ(Q11,$Q$11:$R$43,0)</f>
        <v>3</v>
      </c>
      <c r="T11" s="943"/>
      <c r="U11" s="932">
        <f t="shared" ref="U11:U43" si="2">K11/(H11-L11)*100</f>
        <v>25.024669027281902</v>
      </c>
      <c r="V11" s="925"/>
      <c r="W11" s="942">
        <f>_xlfn.RANK.EQ(U11,$U$11:$V$43,0)</f>
        <v>30</v>
      </c>
      <c r="X11" s="943"/>
    </row>
    <row r="12" spans="2:58" ht="15.75" customHeight="1">
      <c r="C12" s="722" t="s">
        <v>158</v>
      </c>
      <c r="D12" s="722"/>
      <c r="E12" s="722"/>
      <c r="F12" s="722"/>
      <c r="G12" s="722"/>
      <c r="H12" s="941">
        <v>1538262</v>
      </c>
      <c r="I12" s="883">
        <v>189490</v>
      </c>
      <c r="J12" s="887">
        <v>1001271</v>
      </c>
      <c r="K12" s="887">
        <v>301151</v>
      </c>
      <c r="L12" s="887">
        <v>46350</v>
      </c>
      <c r="M12" s="924">
        <f t="shared" si="0"/>
        <v>12.701151274337896</v>
      </c>
      <c r="N12" s="931"/>
      <c r="O12" s="942">
        <f t="shared" ref="O12:O43" si="3">_xlfn.RANK.EQ(M12,$M$11:$N$43,0)</f>
        <v>7</v>
      </c>
      <c r="P12" s="943"/>
      <c r="Q12" s="932">
        <f t="shared" si="1"/>
        <v>67.113274777600822</v>
      </c>
      <c r="R12" s="931"/>
      <c r="S12" s="942">
        <f t="shared" ref="S12:S43" si="4">_xlfn.RANK.EQ(Q12,$Q$11:$R$43,0)</f>
        <v>1</v>
      </c>
      <c r="T12" s="944"/>
      <c r="U12" s="931">
        <f t="shared" si="2"/>
        <v>20.185573948061279</v>
      </c>
      <c r="V12" s="925"/>
      <c r="W12" s="938">
        <f t="shared" ref="W12:W43" si="5">_xlfn.RANK.EQ(U12,$U$11:$V$43,0)</f>
        <v>33</v>
      </c>
      <c r="X12" s="939"/>
    </row>
    <row r="13" spans="2:58" ht="15.75" customHeight="1">
      <c r="C13" s="722" t="s">
        <v>175</v>
      </c>
      <c r="D13" s="722"/>
      <c r="E13" s="722"/>
      <c r="F13" s="722"/>
      <c r="G13" s="722"/>
      <c r="H13" s="941">
        <v>725493</v>
      </c>
      <c r="I13" s="883">
        <v>82532</v>
      </c>
      <c r="J13" s="887">
        <v>435860</v>
      </c>
      <c r="K13" s="887">
        <v>185236</v>
      </c>
      <c r="L13" s="887">
        <v>21865</v>
      </c>
      <c r="M13" s="924">
        <f t="shared" si="0"/>
        <v>11.729493425503248</v>
      </c>
      <c r="N13" s="931"/>
      <c r="O13" s="942">
        <f t="shared" si="3"/>
        <v>13</v>
      </c>
      <c r="P13" s="943"/>
      <c r="Q13" s="932">
        <f t="shared" si="1"/>
        <v>61.944663941741936</v>
      </c>
      <c r="R13" s="931"/>
      <c r="S13" s="942">
        <f t="shared" si="4"/>
        <v>6</v>
      </c>
      <c r="T13" s="944"/>
      <c r="U13" s="931">
        <f t="shared" si="2"/>
        <v>26.32584263275481</v>
      </c>
      <c r="V13" s="925"/>
      <c r="W13" s="938">
        <f t="shared" si="5"/>
        <v>25</v>
      </c>
      <c r="X13" s="939"/>
    </row>
    <row r="14" spans="2:58" ht="15.75" customHeight="1">
      <c r="C14" s="722" t="s">
        <v>170</v>
      </c>
      <c r="D14" s="722"/>
      <c r="E14" s="722"/>
      <c r="F14" s="722"/>
      <c r="G14" s="945"/>
      <c r="H14" s="941">
        <v>388078</v>
      </c>
      <c r="I14" s="883">
        <v>40747</v>
      </c>
      <c r="J14" s="887">
        <v>221918</v>
      </c>
      <c r="K14" s="887">
        <v>124727</v>
      </c>
      <c r="L14" s="887">
        <v>686</v>
      </c>
      <c r="M14" s="924">
        <f t="shared" si="0"/>
        <v>10.518286386915578</v>
      </c>
      <c r="N14" s="931"/>
      <c r="O14" s="942">
        <f t="shared" si="3"/>
        <v>24</v>
      </c>
      <c r="P14" s="943"/>
      <c r="Q14" s="932">
        <f t="shared" si="1"/>
        <v>57.28512720964811</v>
      </c>
      <c r="R14" s="931"/>
      <c r="S14" s="942">
        <f t="shared" si="4"/>
        <v>20</v>
      </c>
      <c r="T14" s="944"/>
      <c r="U14" s="931">
        <f t="shared" si="2"/>
        <v>32.196586403436314</v>
      </c>
      <c r="V14" s="925"/>
      <c r="W14" s="938">
        <f t="shared" si="5"/>
        <v>14</v>
      </c>
      <c r="X14" s="939"/>
    </row>
    <row r="15" spans="2:58" ht="15.75" customHeight="1">
      <c r="C15" s="722" t="s">
        <v>172</v>
      </c>
      <c r="D15" s="722"/>
      <c r="E15" s="722"/>
      <c r="F15" s="722"/>
      <c r="G15" s="945"/>
      <c r="H15" s="941">
        <v>258422</v>
      </c>
      <c r="I15" s="883">
        <v>29331</v>
      </c>
      <c r="J15" s="887">
        <v>151095</v>
      </c>
      <c r="K15" s="887">
        <v>72510</v>
      </c>
      <c r="L15" s="887">
        <v>5486</v>
      </c>
      <c r="M15" s="924">
        <f t="shared" si="0"/>
        <v>11.596214062055225</v>
      </c>
      <c r="N15" s="931"/>
      <c r="O15" s="942">
        <f t="shared" si="3"/>
        <v>15</v>
      </c>
      <c r="P15" s="943"/>
      <c r="Q15" s="932">
        <f t="shared" si="1"/>
        <v>59.736455071638673</v>
      </c>
      <c r="R15" s="931"/>
      <c r="S15" s="942">
        <f t="shared" si="4"/>
        <v>11</v>
      </c>
      <c r="T15" s="944"/>
      <c r="U15" s="931">
        <f t="shared" si="2"/>
        <v>28.667330866306102</v>
      </c>
      <c r="V15" s="925"/>
      <c r="W15" s="938">
        <f t="shared" si="5"/>
        <v>20</v>
      </c>
      <c r="X15" s="939"/>
    </row>
    <row r="16" spans="2:58" ht="15.75" customHeight="1">
      <c r="C16" s="722" t="s">
        <v>173</v>
      </c>
      <c r="D16" s="722"/>
      <c r="E16" s="722"/>
      <c r="F16" s="722"/>
      <c r="G16" s="945"/>
      <c r="H16" s="941">
        <v>172710</v>
      </c>
      <c r="I16" s="883">
        <v>19587</v>
      </c>
      <c r="J16" s="887">
        <v>98856</v>
      </c>
      <c r="K16" s="887">
        <v>53378</v>
      </c>
      <c r="L16" s="887">
        <v>889</v>
      </c>
      <c r="M16" s="924">
        <f t="shared" si="0"/>
        <v>11.399654291384637</v>
      </c>
      <c r="N16" s="931"/>
      <c r="O16" s="942">
        <f t="shared" si="3"/>
        <v>18</v>
      </c>
      <c r="P16" s="943"/>
      <c r="Q16" s="932">
        <f t="shared" si="1"/>
        <v>57.534294411044051</v>
      </c>
      <c r="R16" s="931"/>
      <c r="S16" s="942">
        <f t="shared" si="4"/>
        <v>19</v>
      </c>
      <c r="T16" s="944"/>
      <c r="U16" s="931">
        <f t="shared" si="2"/>
        <v>31.066051297571313</v>
      </c>
      <c r="V16" s="925"/>
      <c r="W16" s="938">
        <f t="shared" si="5"/>
        <v>15</v>
      </c>
      <c r="X16" s="939"/>
    </row>
    <row r="17" spans="3:24" ht="15.75" customHeight="1">
      <c r="C17" s="722" t="s">
        <v>176</v>
      </c>
      <c r="D17" s="722"/>
      <c r="E17" s="722"/>
      <c r="F17" s="722"/>
      <c r="G17" s="945"/>
      <c r="H17" s="941">
        <v>436905</v>
      </c>
      <c r="I17" s="883">
        <v>56803</v>
      </c>
      <c r="J17" s="887">
        <v>265260</v>
      </c>
      <c r="K17" s="887">
        <v>106517</v>
      </c>
      <c r="L17" s="887">
        <v>8325</v>
      </c>
      <c r="M17" s="924">
        <f>I17/(H17-L17)*100</f>
        <v>13.253768257968174</v>
      </c>
      <c r="N17" s="931"/>
      <c r="O17" s="942">
        <f t="shared" si="3"/>
        <v>2</v>
      </c>
      <c r="P17" s="943"/>
      <c r="Q17" s="932">
        <f t="shared" si="1"/>
        <v>61.892762144757107</v>
      </c>
      <c r="R17" s="931"/>
      <c r="S17" s="942">
        <f t="shared" si="4"/>
        <v>7</v>
      </c>
      <c r="T17" s="944"/>
      <c r="U17" s="931">
        <f t="shared" si="2"/>
        <v>24.853469597274721</v>
      </c>
      <c r="V17" s="925"/>
      <c r="W17" s="938">
        <f t="shared" si="5"/>
        <v>31</v>
      </c>
      <c r="X17" s="939"/>
    </row>
    <row r="18" spans="3:24" ht="15.75" customHeight="1">
      <c r="C18" s="722" t="s">
        <v>178</v>
      </c>
      <c r="D18" s="722"/>
      <c r="E18" s="722"/>
      <c r="F18" s="722"/>
      <c r="G18" s="945"/>
      <c r="H18" s="941">
        <v>188856</v>
      </c>
      <c r="I18" s="883">
        <v>20684</v>
      </c>
      <c r="J18" s="887">
        <v>108355</v>
      </c>
      <c r="K18" s="887">
        <v>56588</v>
      </c>
      <c r="L18" s="887">
        <v>3229</v>
      </c>
      <c r="M18" s="924">
        <f t="shared" ref="M18:M43" si="6">I18/(H18-L18)*100</f>
        <v>11.142775566054507</v>
      </c>
      <c r="N18" s="931"/>
      <c r="O18" s="942">
        <f t="shared" si="3"/>
        <v>21</v>
      </c>
      <c r="P18" s="943"/>
      <c r="Q18" s="932">
        <f t="shared" si="1"/>
        <v>58.372435044470905</v>
      </c>
      <c r="R18" s="931"/>
      <c r="S18" s="942">
        <f t="shared" si="4"/>
        <v>18</v>
      </c>
      <c r="T18" s="944"/>
      <c r="U18" s="931">
        <f t="shared" si="2"/>
        <v>30.484789389474592</v>
      </c>
      <c r="V18" s="925"/>
      <c r="W18" s="938">
        <f t="shared" si="5"/>
        <v>16</v>
      </c>
      <c r="X18" s="939"/>
    </row>
    <row r="19" spans="3:24" ht="15.75" customHeight="1">
      <c r="C19" s="722" t="s">
        <v>180</v>
      </c>
      <c r="D19" s="722"/>
      <c r="E19" s="722"/>
      <c r="F19" s="722"/>
      <c r="G19" s="945"/>
      <c r="H19" s="941">
        <v>242389</v>
      </c>
      <c r="I19" s="883">
        <v>31061</v>
      </c>
      <c r="J19" s="887">
        <v>144452</v>
      </c>
      <c r="K19" s="887">
        <v>64882</v>
      </c>
      <c r="L19" s="887">
        <v>1994</v>
      </c>
      <c r="M19" s="924">
        <f t="shared" si="6"/>
        <v>12.920817820670147</v>
      </c>
      <c r="N19" s="931"/>
      <c r="O19" s="942">
        <f t="shared" si="3"/>
        <v>5</v>
      </c>
      <c r="P19" s="943"/>
      <c r="Q19" s="932">
        <f t="shared" si="1"/>
        <v>60.089436136358913</v>
      </c>
      <c r="R19" s="931"/>
      <c r="S19" s="942">
        <f t="shared" si="4"/>
        <v>10</v>
      </c>
      <c r="T19" s="944"/>
      <c r="U19" s="931">
        <f t="shared" si="2"/>
        <v>26.989746042970943</v>
      </c>
      <c r="V19" s="925"/>
      <c r="W19" s="938">
        <f t="shared" si="5"/>
        <v>23</v>
      </c>
      <c r="X19" s="939"/>
    </row>
    <row r="20" spans="3:24" ht="15.75" customHeight="1">
      <c r="C20" s="722" t="s">
        <v>182</v>
      </c>
      <c r="D20" s="722"/>
      <c r="E20" s="722"/>
      <c r="F20" s="722"/>
      <c r="G20" s="945"/>
      <c r="H20" s="941">
        <v>57060</v>
      </c>
      <c r="I20" s="883">
        <v>6386</v>
      </c>
      <c r="J20" s="887">
        <v>31144</v>
      </c>
      <c r="K20" s="887">
        <v>17948</v>
      </c>
      <c r="L20" s="887">
        <v>1582</v>
      </c>
      <c r="M20" s="924">
        <f t="shared" si="6"/>
        <v>11.510869173366018</v>
      </c>
      <c r="N20" s="931"/>
      <c r="O20" s="942">
        <f t="shared" si="3"/>
        <v>17</v>
      </c>
      <c r="P20" s="943"/>
      <c r="Q20" s="932">
        <f t="shared" si="1"/>
        <v>56.137568044990807</v>
      </c>
      <c r="R20" s="931"/>
      <c r="S20" s="942">
        <f t="shared" si="4"/>
        <v>22</v>
      </c>
      <c r="T20" s="944"/>
      <c r="U20" s="931">
        <f t="shared" si="2"/>
        <v>32.351562781643175</v>
      </c>
      <c r="V20" s="925"/>
      <c r="W20" s="938">
        <f t="shared" si="5"/>
        <v>12</v>
      </c>
      <c r="X20" s="939"/>
    </row>
    <row r="21" spans="3:24" ht="15.75" customHeight="1">
      <c r="C21" s="722" t="s">
        <v>184</v>
      </c>
      <c r="D21" s="722"/>
      <c r="E21" s="722"/>
      <c r="F21" s="722"/>
      <c r="G21" s="945"/>
      <c r="H21" s="941">
        <v>42069</v>
      </c>
      <c r="I21" s="883">
        <v>3472</v>
      </c>
      <c r="J21" s="887">
        <v>21264</v>
      </c>
      <c r="K21" s="887">
        <v>17158</v>
      </c>
      <c r="L21" s="887">
        <v>175</v>
      </c>
      <c r="M21" s="924">
        <f t="shared" si="6"/>
        <v>8.2875829474387732</v>
      </c>
      <c r="N21" s="931"/>
      <c r="O21" s="942">
        <f t="shared" si="3"/>
        <v>30</v>
      </c>
      <c r="P21" s="943"/>
      <c r="Q21" s="932">
        <f t="shared" si="1"/>
        <v>50.756671599751755</v>
      </c>
      <c r="R21" s="931"/>
      <c r="S21" s="942">
        <f t="shared" si="4"/>
        <v>31</v>
      </c>
      <c r="T21" s="944"/>
      <c r="U21" s="931">
        <f t="shared" si="2"/>
        <v>40.955745452809474</v>
      </c>
      <c r="V21" s="925"/>
      <c r="W21" s="938">
        <f t="shared" si="5"/>
        <v>3</v>
      </c>
      <c r="X21" s="939"/>
    </row>
    <row r="22" spans="3:24" ht="15.75" customHeight="1">
      <c r="C22" s="722" t="s">
        <v>186</v>
      </c>
      <c r="D22" s="722"/>
      <c r="E22" s="722"/>
      <c r="F22" s="722"/>
      <c r="G22" s="945"/>
      <c r="H22" s="941">
        <v>162439</v>
      </c>
      <c r="I22" s="883">
        <v>17797</v>
      </c>
      <c r="J22" s="887">
        <v>93225</v>
      </c>
      <c r="K22" s="887">
        <v>48518</v>
      </c>
      <c r="L22" s="887">
        <v>2899</v>
      </c>
      <c r="M22" s="924">
        <f t="shared" si="6"/>
        <v>11.155196189043499</v>
      </c>
      <c r="N22" s="931"/>
      <c r="O22" s="942">
        <f t="shared" si="3"/>
        <v>20</v>
      </c>
      <c r="P22" s="943"/>
      <c r="Q22" s="932">
        <f t="shared" si="1"/>
        <v>58.433621662279059</v>
      </c>
      <c r="R22" s="931"/>
      <c r="S22" s="942">
        <f t="shared" si="4"/>
        <v>17</v>
      </c>
      <c r="T22" s="944"/>
      <c r="U22" s="931">
        <f t="shared" si="2"/>
        <v>30.411182148677447</v>
      </c>
      <c r="V22" s="925"/>
      <c r="W22" s="938">
        <f t="shared" si="5"/>
        <v>17</v>
      </c>
      <c r="X22" s="939"/>
    </row>
    <row r="23" spans="3:24" ht="15.75" customHeight="1">
      <c r="C23" s="722" t="s">
        <v>188</v>
      </c>
      <c r="D23" s="722"/>
      <c r="E23" s="722"/>
      <c r="F23" s="722"/>
      <c r="G23" s="945"/>
      <c r="H23" s="941">
        <v>223705</v>
      </c>
      <c r="I23" s="883">
        <v>26156</v>
      </c>
      <c r="J23" s="887">
        <v>136825</v>
      </c>
      <c r="K23" s="887">
        <v>57522</v>
      </c>
      <c r="L23" s="887">
        <v>3202</v>
      </c>
      <c r="M23" s="924">
        <f t="shared" si="6"/>
        <v>11.861970131925641</v>
      </c>
      <c r="N23" s="931"/>
      <c r="O23" s="942">
        <f t="shared" si="3"/>
        <v>12</v>
      </c>
      <c r="P23" s="943"/>
      <c r="Q23" s="932">
        <f t="shared" si="1"/>
        <v>62.051309959501687</v>
      </c>
      <c r="R23" s="931"/>
      <c r="S23" s="942">
        <f t="shared" si="4"/>
        <v>5</v>
      </c>
      <c r="T23" s="944"/>
      <c r="U23" s="931">
        <f t="shared" si="2"/>
        <v>26.086719908572668</v>
      </c>
      <c r="V23" s="925"/>
      <c r="W23" s="938">
        <f t="shared" si="5"/>
        <v>26</v>
      </c>
      <c r="X23" s="939"/>
    </row>
    <row r="24" spans="3:24" ht="15.75" customHeight="1">
      <c r="C24" s="722" t="s">
        <v>190</v>
      </c>
      <c r="D24" s="722"/>
      <c r="E24" s="722"/>
      <c r="F24" s="722"/>
      <c r="G24" s="945"/>
      <c r="H24" s="941">
        <v>239169</v>
      </c>
      <c r="I24" s="883">
        <v>28937</v>
      </c>
      <c r="J24" s="887">
        <v>146702</v>
      </c>
      <c r="K24" s="887">
        <v>56696</v>
      </c>
      <c r="L24" s="887">
        <v>6834</v>
      </c>
      <c r="M24" s="924">
        <f t="shared" si="6"/>
        <v>12.454860438590828</v>
      </c>
      <c r="N24" s="931"/>
      <c r="O24" s="942">
        <f t="shared" si="3"/>
        <v>9</v>
      </c>
      <c r="P24" s="943"/>
      <c r="Q24" s="932">
        <f t="shared" si="1"/>
        <v>63.142445176146509</v>
      </c>
      <c r="R24" s="931"/>
      <c r="S24" s="942">
        <f t="shared" si="4"/>
        <v>2</v>
      </c>
      <c r="T24" s="944"/>
      <c r="U24" s="931">
        <f t="shared" si="2"/>
        <v>24.402694385262659</v>
      </c>
      <c r="V24" s="925"/>
      <c r="W24" s="938">
        <f t="shared" si="5"/>
        <v>32</v>
      </c>
      <c r="X24" s="939"/>
    </row>
    <row r="25" spans="3:24" ht="15.75" customHeight="1">
      <c r="C25" s="722" t="s">
        <v>191</v>
      </c>
      <c r="D25" s="722"/>
      <c r="E25" s="722"/>
      <c r="F25" s="722"/>
      <c r="G25" s="945"/>
      <c r="H25" s="941">
        <v>101780</v>
      </c>
      <c r="I25" s="883">
        <v>11659</v>
      </c>
      <c r="J25" s="887">
        <v>61640</v>
      </c>
      <c r="K25" s="887">
        <v>26579</v>
      </c>
      <c r="L25" s="887">
        <v>1902</v>
      </c>
      <c r="M25" s="924">
        <f t="shared" si="6"/>
        <v>11.673241354452433</v>
      </c>
      <c r="N25" s="931"/>
      <c r="O25" s="942">
        <f t="shared" si="3"/>
        <v>14</v>
      </c>
      <c r="P25" s="943"/>
      <c r="Q25" s="932">
        <f t="shared" si="1"/>
        <v>61.715292657041587</v>
      </c>
      <c r="R25" s="931"/>
      <c r="S25" s="942">
        <f t="shared" si="4"/>
        <v>8</v>
      </c>
      <c r="T25" s="944"/>
      <c r="U25" s="931">
        <f t="shared" si="2"/>
        <v>26.611465988505977</v>
      </c>
      <c r="V25" s="925"/>
      <c r="W25" s="938">
        <f t="shared" si="5"/>
        <v>24</v>
      </c>
      <c r="X25" s="939"/>
    </row>
    <row r="26" spans="3:24" ht="15.75" customHeight="1">
      <c r="C26" s="722" t="s">
        <v>194</v>
      </c>
      <c r="D26" s="722"/>
      <c r="E26" s="722"/>
      <c r="F26" s="722"/>
      <c r="G26" s="945"/>
      <c r="H26" s="941">
        <v>136516</v>
      </c>
      <c r="I26" s="883">
        <v>17660</v>
      </c>
      <c r="J26" s="887">
        <v>82979</v>
      </c>
      <c r="K26" s="887">
        <v>33825</v>
      </c>
      <c r="L26" s="887">
        <v>2052</v>
      </c>
      <c r="M26" s="924">
        <f t="shared" si="6"/>
        <v>13.133626844359828</v>
      </c>
      <c r="N26" s="931"/>
      <c r="O26" s="942">
        <f t="shared" si="3"/>
        <v>3</v>
      </c>
      <c r="P26" s="943"/>
      <c r="Q26" s="932">
        <f t="shared" si="1"/>
        <v>61.710941218467397</v>
      </c>
      <c r="R26" s="931"/>
      <c r="S26" s="942">
        <f t="shared" si="4"/>
        <v>9</v>
      </c>
      <c r="T26" s="944"/>
      <c r="U26" s="931">
        <f t="shared" si="2"/>
        <v>25.155431937172771</v>
      </c>
      <c r="V26" s="925"/>
      <c r="W26" s="938">
        <f t="shared" si="5"/>
        <v>29</v>
      </c>
      <c r="X26" s="939"/>
    </row>
    <row r="27" spans="3:24" ht="15.75" customHeight="1">
      <c r="C27" s="722" t="s">
        <v>196</v>
      </c>
      <c r="D27" s="722"/>
      <c r="E27" s="722"/>
      <c r="F27" s="722"/>
      <c r="G27" s="945"/>
      <c r="H27" s="941">
        <v>132325</v>
      </c>
      <c r="I27" s="883">
        <v>14957</v>
      </c>
      <c r="J27" s="887">
        <v>80388</v>
      </c>
      <c r="K27" s="887">
        <v>33638</v>
      </c>
      <c r="L27" s="887">
        <v>3342</v>
      </c>
      <c r="M27" s="924">
        <f t="shared" si="6"/>
        <v>11.59610181186668</v>
      </c>
      <c r="N27" s="931"/>
      <c r="O27" s="942">
        <f t="shared" si="3"/>
        <v>16</v>
      </c>
      <c r="P27" s="943"/>
      <c r="Q27" s="932">
        <f t="shared" si="1"/>
        <v>62.324492374964144</v>
      </c>
      <c r="R27" s="931"/>
      <c r="S27" s="942">
        <f t="shared" si="4"/>
        <v>4</v>
      </c>
      <c r="T27" s="944"/>
      <c r="U27" s="931">
        <f t="shared" si="2"/>
        <v>26.079405813169178</v>
      </c>
      <c r="V27" s="925"/>
      <c r="W27" s="938">
        <f t="shared" si="5"/>
        <v>28</v>
      </c>
      <c r="X27" s="939"/>
    </row>
    <row r="28" spans="3:24" ht="15.75" customHeight="1">
      <c r="C28" s="722" t="s">
        <v>198</v>
      </c>
      <c r="D28" s="722"/>
      <c r="E28" s="722"/>
      <c r="F28" s="722"/>
      <c r="G28" s="945"/>
      <c r="H28" s="941">
        <v>40841</v>
      </c>
      <c r="I28" s="883">
        <v>4492</v>
      </c>
      <c r="J28" s="887">
        <v>22509</v>
      </c>
      <c r="K28" s="887">
        <v>13440</v>
      </c>
      <c r="L28" s="887">
        <v>400</v>
      </c>
      <c r="M28" s="924">
        <f t="shared" si="6"/>
        <v>11.107539378353652</v>
      </c>
      <c r="N28" s="931"/>
      <c r="O28" s="942">
        <f t="shared" si="3"/>
        <v>22</v>
      </c>
      <c r="P28" s="943"/>
      <c r="Q28" s="932">
        <f t="shared" si="1"/>
        <v>55.658861056848252</v>
      </c>
      <c r="R28" s="931"/>
      <c r="S28" s="942">
        <f t="shared" si="4"/>
        <v>23</v>
      </c>
      <c r="T28" s="944"/>
      <c r="U28" s="931">
        <f t="shared" si="2"/>
        <v>33.233599564798098</v>
      </c>
      <c r="V28" s="925"/>
      <c r="W28" s="938">
        <f t="shared" si="5"/>
        <v>11</v>
      </c>
      <c r="X28" s="939"/>
    </row>
    <row r="29" spans="3:24" ht="15.75" customHeight="1">
      <c r="C29" s="722" t="s">
        <v>200</v>
      </c>
      <c r="D29" s="722"/>
      <c r="E29" s="722"/>
      <c r="F29" s="722"/>
      <c r="G29" s="945"/>
      <c r="H29" s="941">
        <v>83913</v>
      </c>
      <c r="I29" s="883">
        <v>10852</v>
      </c>
      <c r="J29" s="887">
        <v>48874</v>
      </c>
      <c r="K29" s="887">
        <v>23186</v>
      </c>
      <c r="L29" s="887">
        <v>1001</v>
      </c>
      <c r="M29" s="924">
        <f t="shared" si="6"/>
        <v>13.08857583944423</v>
      </c>
      <c r="N29" s="931"/>
      <c r="O29" s="942">
        <f t="shared" si="3"/>
        <v>4</v>
      </c>
      <c r="P29" s="943"/>
      <c r="Q29" s="932">
        <f t="shared" si="1"/>
        <v>58.946835198764958</v>
      </c>
      <c r="R29" s="931"/>
      <c r="S29" s="942">
        <f t="shared" si="4"/>
        <v>15</v>
      </c>
      <c r="T29" s="944"/>
      <c r="U29" s="931">
        <f t="shared" si="2"/>
        <v>27.964588961790817</v>
      </c>
      <c r="V29" s="925"/>
      <c r="W29" s="938">
        <f t="shared" si="5"/>
        <v>21</v>
      </c>
      <c r="X29" s="939"/>
    </row>
    <row r="30" spans="3:24" ht="15.75" customHeight="1">
      <c r="C30" s="722" t="s">
        <v>509</v>
      </c>
      <c r="D30" s="722"/>
      <c r="E30" s="722"/>
      <c r="F30" s="722"/>
      <c r="G30" s="945"/>
      <c r="H30" s="941">
        <v>31665</v>
      </c>
      <c r="I30" s="883">
        <v>3955</v>
      </c>
      <c r="J30" s="887">
        <v>17156</v>
      </c>
      <c r="K30" s="887">
        <v>10071</v>
      </c>
      <c r="L30" s="887">
        <v>483</v>
      </c>
      <c r="M30" s="924">
        <f t="shared" si="6"/>
        <v>12.683599512539285</v>
      </c>
      <c r="N30" s="931"/>
      <c r="O30" s="942">
        <f t="shared" si="3"/>
        <v>8</v>
      </c>
      <c r="P30" s="943"/>
      <c r="Q30" s="932">
        <f t="shared" si="1"/>
        <v>55.018921172471302</v>
      </c>
      <c r="R30" s="931"/>
      <c r="S30" s="942">
        <f t="shared" si="4"/>
        <v>25</v>
      </c>
      <c r="T30" s="944"/>
      <c r="U30" s="931">
        <f t="shared" si="2"/>
        <v>32.297479314989417</v>
      </c>
      <c r="V30" s="925"/>
      <c r="W30" s="938">
        <f t="shared" si="5"/>
        <v>13</v>
      </c>
      <c r="X30" s="939"/>
    </row>
    <row r="31" spans="3:24" ht="15.75" customHeight="1">
      <c r="C31" s="722" t="s">
        <v>510</v>
      </c>
      <c r="D31" s="722"/>
      <c r="E31" s="722"/>
      <c r="F31" s="722"/>
      <c r="G31" s="945"/>
      <c r="H31" s="941">
        <v>48348</v>
      </c>
      <c r="I31" s="883">
        <v>6165</v>
      </c>
      <c r="J31" s="887">
        <v>28431</v>
      </c>
      <c r="K31" s="887">
        <v>13250</v>
      </c>
      <c r="L31" s="887">
        <v>502</v>
      </c>
      <c r="M31" s="924">
        <f t="shared" si="6"/>
        <v>12.885089662667726</v>
      </c>
      <c r="N31" s="931"/>
      <c r="O31" s="942">
        <f t="shared" si="3"/>
        <v>6</v>
      </c>
      <c r="P31" s="943"/>
      <c r="Q31" s="932">
        <f t="shared" si="1"/>
        <v>59.421895247251598</v>
      </c>
      <c r="R31" s="946"/>
      <c r="S31" s="942">
        <f t="shared" si="4"/>
        <v>12</v>
      </c>
      <c r="T31" s="944"/>
      <c r="U31" s="931">
        <f t="shared" si="2"/>
        <v>27.693015090080674</v>
      </c>
      <c r="V31" s="925"/>
      <c r="W31" s="938">
        <f t="shared" si="5"/>
        <v>22</v>
      </c>
      <c r="X31" s="939"/>
    </row>
    <row r="32" spans="3:24" ht="15.75" customHeight="1">
      <c r="C32" s="722" t="s">
        <v>206</v>
      </c>
      <c r="D32" s="722"/>
      <c r="E32" s="722"/>
      <c r="F32" s="722"/>
      <c r="G32" s="945"/>
      <c r="H32" s="941">
        <v>31634</v>
      </c>
      <c r="I32" s="883">
        <v>3569</v>
      </c>
      <c r="J32" s="887">
        <v>17192</v>
      </c>
      <c r="K32" s="887">
        <v>10853</v>
      </c>
      <c r="L32" s="887">
        <v>20</v>
      </c>
      <c r="M32" s="924">
        <f t="shared" si="6"/>
        <v>11.289302207882583</v>
      </c>
      <c r="N32" s="931"/>
      <c r="O32" s="942">
        <f t="shared" si="3"/>
        <v>19</v>
      </c>
      <c r="P32" s="943"/>
      <c r="Q32" s="947">
        <f t="shared" si="1"/>
        <v>54.380970456127031</v>
      </c>
      <c r="R32" s="946"/>
      <c r="S32" s="948">
        <f t="shared" si="4"/>
        <v>26</v>
      </c>
      <c r="T32" s="949"/>
      <c r="U32" s="946">
        <f t="shared" si="2"/>
        <v>34.329727335990384</v>
      </c>
      <c r="V32" s="950"/>
      <c r="W32" s="938">
        <f t="shared" si="5"/>
        <v>9</v>
      </c>
      <c r="X32" s="939"/>
    </row>
    <row r="33" spans="3:33" ht="15.75" customHeight="1">
      <c r="C33" s="722" t="s">
        <v>208</v>
      </c>
      <c r="D33" s="722"/>
      <c r="E33" s="722"/>
      <c r="F33" s="722"/>
      <c r="G33" s="945"/>
      <c r="H33" s="941">
        <v>27564</v>
      </c>
      <c r="I33" s="883">
        <v>2828</v>
      </c>
      <c r="J33" s="887">
        <v>14887</v>
      </c>
      <c r="K33" s="887">
        <v>9682</v>
      </c>
      <c r="L33" s="887">
        <v>167</v>
      </c>
      <c r="M33" s="924">
        <f t="shared" si="6"/>
        <v>10.322298061831587</v>
      </c>
      <c r="N33" s="931"/>
      <c r="O33" s="942">
        <f t="shared" si="3"/>
        <v>25</v>
      </c>
      <c r="P33" s="943"/>
      <c r="Q33" s="932">
        <f t="shared" si="1"/>
        <v>54.338066211629013</v>
      </c>
      <c r="R33" s="931"/>
      <c r="S33" s="942">
        <f t="shared" si="4"/>
        <v>27</v>
      </c>
      <c r="T33" s="944"/>
      <c r="U33" s="931">
        <f t="shared" si="2"/>
        <v>35.339635726539406</v>
      </c>
      <c r="V33" s="925"/>
      <c r="W33" s="938">
        <f t="shared" si="5"/>
        <v>8</v>
      </c>
      <c r="X33" s="939"/>
    </row>
    <row r="34" spans="3:33" ht="15.75" customHeight="1">
      <c r="C34" s="722" t="s">
        <v>209</v>
      </c>
      <c r="D34" s="722"/>
      <c r="E34" s="722"/>
      <c r="F34" s="722"/>
      <c r="G34" s="945"/>
      <c r="H34" s="941">
        <v>9300</v>
      </c>
      <c r="I34" s="883">
        <v>839</v>
      </c>
      <c r="J34" s="887">
        <v>4836</v>
      </c>
      <c r="K34" s="887">
        <v>3303</v>
      </c>
      <c r="L34" s="887">
        <v>322</v>
      </c>
      <c r="M34" s="924">
        <f t="shared" si="6"/>
        <v>9.3450657161951423</v>
      </c>
      <c r="N34" s="931"/>
      <c r="O34" s="942">
        <f t="shared" si="3"/>
        <v>28</v>
      </c>
      <c r="P34" s="943"/>
      <c r="Q34" s="932">
        <f t="shared" si="1"/>
        <v>53.865003341501449</v>
      </c>
      <c r="R34" s="931"/>
      <c r="S34" s="942">
        <f t="shared" si="4"/>
        <v>28</v>
      </c>
      <c r="T34" s="944"/>
      <c r="U34" s="931">
        <f t="shared" si="2"/>
        <v>36.789930942303407</v>
      </c>
      <c r="V34" s="925"/>
      <c r="W34" s="938">
        <f t="shared" si="5"/>
        <v>7</v>
      </c>
      <c r="X34" s="939"/>
    </row>
    <row r="35" spans="3:33" ht="15.75" customHeight="1">
      <c r="C35" s="722" t="s">
        <v>211</v>
      </c>
      <c r="D35" s="722"/>
      <c r="E35" s="722"/>
      <c r="F35" s="722"/>
      <c r="G35" s="945"/>
      <c r="H35" s="941">
        <v>17129</v>
      </c>
      <c r="I35" s="883">
        <v>2019</v>
      </c>
      <c r="J35" s="887">
        <v>10031</v>
      </c>
      <c r="K35" s="887">
        <v>4963</v>
      </c>
      <c r="L35" s="887">
        <v>116</v>
      </c>
      <c r="M35" s="924">
        <f t="shared" si="6"/>
        <v>11.867395521072122</v>
      </c>
      <c r="N35" s="931"/>
      <c r="O35" s="942">
        <f t="shared" si="3"/>
        <v>11</v>
      </c>
      <c r="P35" s="943"/>
      <c r="Q35" s="932">
        <f t="shared" si="1"/>
        <v>58.960794686416271</v>
      </c>
      <c r="R35" s="931"/>
      <c r="S35" s="942">
        <f t="shared" si="4"/>
        <v>14</v>
      </c>
      <c r="T35" s="944"/>
      <c r="U35" s="931">
        <f t="shared" si="2"/>
        <v>29.17180979251161</v>
      </c>
      <c r="V35" s="925"/>
      <c r="W35" s="938">
        <f t="shared" si="5"/>
        <v>19</v>
      </c>
      <c r="X35" s="939"/>
    </row>
    <row r="36" spans="3:33" ht="15.75" customHeight="1">
      <c r="C36" s="722" t="s">
        <v>212</v>
      </c>
      <c r="D36" s="722"/>
      <c r="E36" s="722"/>
      <c r="F36" s="722"/>
      <c r="G36" s="945"/>
      <c r="H36" s="941">
        <v>10836</v>
      </c>
      <c r="I36" s="883">
        <v>1030</v>
      </c>
      <c r="J36" s="887">
        <v>6030</v>
      </c>
      <c r="K36" s="887">
        <v>3651</v>
      </c>
      <c r="L36" s="887">
        <v>125</v>
      </c>
      <c r="M36" s="924">
        <f t="shared" si="6"/>
        <v>9.6162823265801514</v>
      </c>
      <c r="N36" s="931"/>
      <c r="O36" s="942">
        <f t="shared" si="3"/>
        <v>27</v>
      </c>
      <c r="P36" s="943"/>
      <c r="Q36" s="932">
        <f t="shared" si="1"/>
        <v>56.297264494444967</v>
      </c>
      <c r="R36" s="931"/>
      <c r="S36" s="942">
        <f t="shared" si="4"/>
        <v>21</v>
      </c>
      <c r="T36" s="944"/>
      <c r="U36" s="931">
        <f t="shared" si="2"/>
        <v>34.086453178974885</v>
      </c>
      <c r="V36" s="925"/>
      <c r="W36" s="938">
        <f t="shared" si="5"/>
        <v>10</v>
      </c>
      <c r="X36" s="939"/>
    </row>
    <row r="37" spans="3:33" ht="15.75" customHeight="1">
      <c r="C37" s="722" t="s">
        <v>214</v>
      </c>
      <c r="D37" s="722"/>
      <c r="E37" s="722"/>
      <c r="F37" s="722"/>
      <c r="G37" s="945"/>
      <c r="H37" s="941">
        <v>9761</v>
      </c>
      <c r="I37" s="883">
        <v>821</v>
      </c>
      <c r="J37" s="887">
        <v>5039</v>
      </c>
      <c r="K37" s="887">
        <v>3873</v>
      </c>
      <c r="L37" s="887">
        <v>28</v>
      </c>
      <c r="M37" s="924">
        <f t="shared" si="6"/>
        <v>8.4352203842597362</v>
      </c>
      <c r="N37" s="931"/>
      <c r="O37" s="942">
        <f t="shared" si="3"/>
        <v>29</v>
      </c>
      <c r="P37" s="943"/>
      <c r="Q37" s="932">
        <f t="shared" si="1"/>
        <v>51.772320969896221</v>
      </c>
      <c r="R37" s="931"/>
      <c r="S37" s="942">
        <f t="shared" si="4"/>
        <v>30</v>
      </c>
      <c r="T37" s="944"/>
      <c r="U37" s="931">
        <f t="shared" si="2"/>
        <v>39.792458645844036</v>
      </c>
      <c r="V37" s="925"/>
      <c r="W37" s="938">
        <f t="shared" si="5"/>
        <v>4</v>
      </c>
      <c r="X37" s="939"/>
    </row>
    <row r="38" spans="3:33" ht="15.75" customHeight="1">
      <c r="C38" s="951" t="s">
        <v>215</v>
      </c>
      <c r="D38" s="951"/>
      <c r="E38" s="951"/>
      <c r="F38" s="951"/>
      <c r="G38" s="952"/>
      <c r="H38" s="953">
        <v>18329</v>
      </c>
      <c r="I38" s="954">
        <v>2709</v>
      </c>
      <c r="J38" s="955">
        <v>10804</v>
      </c>
      <c r="K38" s="955">
        <v>4768</v>
      </c>
      <c r="L38" s="955">
        <v>48</v>
      </c>
      <c r="M38" s="956">
        <f t="shared" si="6"/>
        <v>14.818664186860675</v>
      </c>
      <c r="N38" s="957"/>
      <c r="O38" s="958">
        <f t="shared" si="3"/>
        <v>1</v>
      </c>
      <c r="P38" s="959"/>
      <c r="Q38" s="960">
        <f t="shared" si="1"/>
        <v>59.099611618620429</v>
      </c>
      <c r="R38" s="957"/>
      <c r="S38" s="958">
        <f t="shared" si="4"/>
        <v>13</v>
      </c>
      <c r="T38" s="961"/>
      <c r="U38" s="957">
        <f t="shared" si="2"/>
        <v>26.081724194518902</v>
      </c>
      <c r="V38" s="962"/>
      <c r="W38" s="963">
        <f t="shared" si="5"/>
        <v>27</v>
      </c>
      <c r="X38" s="964"/>
    </row>
    <row r="39" spans="3:33" ht="15.75" customHeight="1">
      <c r="C39" s="722" t="s">
        <v>217</v>
      </c>
      <c r="D39" s="722"/>
      <c r="E39" s="722"/>
      <c r="F39" s="722"/>
      <c r="G39" s="945"/>
      <c r="H39" s="941">
        <v>11293</v>
      </c>
      <c r="I39" s="883">
        <v>683</v>
      </c>
      <c r="J39" s="887">
        <v>5940</v>
      </c>
      <c r="K39" s="887">
        <v>4120</v>
      </c>
      <c r="L39" s="887">
        <v>550</v>
      </c>
      <c r="M39" s="924">
        <f t="shared" si="6"/>
        <v>6.3576282230289491</v>
      </c>
      <c r="N39" s="931"/>
      <c r="O39" s="942">
        <f t="shared" si="3"/>
        <v>33</v>
      </c>
      <c r="P39" s="943"/>
      <c r="Q39" s="932">
        <f t="shared" si="1"/>
        <v>55.29181792795309</v>
      </c>
      <c r="R39" s="931"/>
      <c r="S39" s="942">
        <f t="shared" si="4"/>
        <v>24</v>
      </c>
      <c r="T39" s="944"/>
      <c r="U39" s="931">
        <f t="shared" si="2"/>
        <v>38.350553849017963</v>
      </c>
      <c r="V39" s="925"/>
      <c r="W39" s="938">
        <f t="shared" si="5"/>
        <v>5</v>
      </c>
      <c r="X39" s="939"/>
    </row>
    <row r="40" spans="3:33" ht="15.75" customHeight="1">
      <c r="C40" s="965" t="s">
        <v>218</v>
      </c>
      <c r="D40" s="965"/>
      <c r="E40" s="965"/>
      <c r="F40" s="965"/>
      <c r="G40" s="966"/>
      <c r="H40" s="941">
        <v>6722</v>
      </c>
      <c r="I40" s="883">
        <v>446</v>
      </c>
      <c r="J40" s="887">
        <v>3344</v>
      </c>
      <c r="K40" s="887">
        <v>2923</v>
      </c>
      <c r="L40" s="887">
        <v>9</v>
      </c>
      <c r="M40" s="924">
        <f t="shared" si="6"/>
        <v>6.64382541337703</v>
      </c>
      <c r="N40" s="931"/>
      <c r="O40" s="942">
        <f t="shared" si="3"/>
        <v>32</v>
      </c>
      <c r="P40" s="943"/>
      <c r="Q40" s="932">
        <f t="shared" si="1"/>
        <v>49.813794130791003</v>
      </c>
      <c r="R40" s="931"/>
      <c r="S40" s="942">
        <f t="shared" si="4"/>
        <v>32</v>
      </c>
      <c r="T40" s="944"/>
      <c r="U40" s="931">
        <f t="shared" si="2"/>
        <v>43.542380455831967</v>
      </c>
      <c r="V40" s="925"/>
      <c r="W40" s="938">
        <f t="shared" si="5"/>
        <v>1</v>
      </c>
      <c r="X40" s="939"/>
    </row>
    <row r="41" spans="3:33" ht="15.75" customHeight="1">
      <c r="C41" s="722" t="s">
        <v>219</v>
      </c>
      <c r="D41" s="722"/>
      <c r="E41" s="722"/>
      <c r="F41" s="722"/>
      <c r="G41" s="945"/>
      <c r="H41" s="941">
        <v>23426</v>
      </c>
      <c r="I41" s="883">
        <v>1749</v>
      </c>
      <c r="J41" s="887">
        <v>11477</v>
      </c>
      <c r="K41" s="887">
        <v>9961</v>
      </c>
      <c r="L41" s="887">
        <v>239</v>
      </c>
      <c r="M41" s="924">
        <f t="shared" si="6"/>
        <v>7.5430197955751064</v>
      </c>
      <c r="N41" s="931"/>
      <c r="O41" s="967">
        <f t="shared" si="3"/>
        <v>31</v>
      </c>
      <c r="P41" s="968"/>
      <c r="Q41" s="969">
        <f t="shared" si="1"/>
        <v>49.49756328977444</v>
      </c>
      <c r="R41" s="970"/>
      <c r="S41" s="967">
        <f t="shared" si="4"/>
        <v>33</v>
      </c>
      <c r="T41" s="971"/>
      <c r="U41" s="970">
        <f t="shared" si="2"/>
        <v>42.959416914650447</v>
      </c>
      <c r="V41" s="972"/>
      <c r="W41" s="729">
        <f t="shared" si="5"/>
        <v>2</v>
      </c>
      <c r="X41" s="724"/>
      <c r="Y41" s="805"/>
      <c r="Z41" s="806"/>
      <c r="AA41" s="806"/>
      <c r="AB41" s="806"/>
      <c r="AC41" s="806"/>
      <c r="AD41" s="806"/>
      <c r="AE41" s="806"/>
      <c r="AF41" s="806"/>
      <c r="AG41" s="806"/>
    </row>
    <row r="42" spans="3:33" ht="15.75" customHeight="1">
      <c r="C42" s="722" t="s">
        <v>220</v>
      </c>
      <c r="D42" s="722"/>
      <c r="E42" s="722"/>
      <c r="F42" s="722"/>
      <c r="G42" s="945"/>
      <c r="H42" s="941">
        <v>39869</v>
      </c>
      <c r="I42" s="883">
        <v>4231</v>
      </c>
      <c r="J42" s="887">
        <v>23225</v>
      </c>
      <c r="K42" s="887">
        <v>11947</v>
      </c>
      <c r="L42" s="887">
        <v>466</v>
      </c>
      <c r="M42" s="924">
        <f t="shared" si="6"/>
        <v>10.737761084181408</v>
      </c>
      <c r="N42" s="931"/>
      <c r="O42" s="967">
        <f t="shared" si="3"/>
        <v>23</v>
      </c>
      <c r="P42" s="968"/>
      <c r="Q42" s="969">
        <f t="shared" si="1"/>
        <v>58.942212521889189</v>
      </c>
      <c r="R42" s="970"/>
      <c r="S42" s="967">
        <f t="shared" si="4"/>
        <v>16</v>
      </c>
      <c r="T42" s="971"/>
      <c r="U42" s="970">
        <f t="shared" si="2"/>
        <v>30.320026393929396</v>
      </c>
      <c r="V42" s="972"/>
      <c r="W42" s="729">
        <f t="shared" si="5"/>
        <v>18</v>
      </c>
      <c r="X42" s="724"/>
      <c r="Y42" s="805"/>
      <c r="Z42" s="806"/>
      <c r="AA42" s="806"/>
      <c r="AB42" s="806"/>
      <c r="AC42" s="806"/>
      <c r="AD42" s="806"/>
      <c r="AE42" s="806"/>
      <c r="AF42" s="806"/>
      <c r="AG42" s="806"/>
    </row>
    <row r="43" spans="3:33" ht="15.75" customHeight="1">
      <c r="C43" s="722" t="s">
        <v>221</v>
      </c>
      <c r="D43" s="722"/>
      <c r="E43" s="722"/>
      <c r="F43" s="722"/>
      <c r="G43" s="945"/>
      <c r="H43" s="941">
        <v>3038</v>
      </c>
      <c r="I43" s="883">
        <v>306</v>
      </c>
      <c r="J43" s="887">
        <v>1600</v>
      </c>
      <c r="K43" s="887">
        <v>1131</v>
      </c>
      <c r="L43" s="887">
        <v>1</v>
      </c>
      <c r="M43" s="924">
        <f t="shared" si="6"/>
        <v>10.075732630885742</v>
      </c>
      <c r="N43" s="931"/>
      <c r="O43" s="967">
        <f t="shared" si="3"/>
        <v>26</v>
      </c>
      <c r="P43" s="968"/>
      <c r="Q43" s="969">
        <f t="shared" si="1"/>
        <v>52.683569311820875</v>
      </c>
      <c r="R43" s="970"/>
      <c r="S43" s="967">
        <f t="shared" si="4"/>
        <v>29</v>
      </c>
      <c r="T43" s="971"/>
      <c r="U43" s="970">
        <f t="shared" si="2"/>
        <v>37.240698057293379</v>
      </c>
      <c r="V43" s="972"/>
      <c r="W43" s="729">
        <f t="shared" si="5"/>
        <v>6</v>
      </c>
      <c r="X43" s="724"/>
      <c r="Y43" s="805"/>
      <c r="Z43" s="806"/>
      <c r="AA43" s="806"/>
      <c r="AB43" s="806"/>
      <c r="AC43" s="806"/>
      <c r="AD43" s="806"/>
      <c r="AE43" s="806"/>
      <c r="AF43" s="806"/>
      <c r="AG43" s="806"/>
    </row>
    <row r="44" spans="3:33" ht="15.75" customHeight="1" thickBot="1">
      <c r="C44" s="973"/>
      <c r="D44" s="973"/>
      <c r="E44" s="973"/>
      <c r="F44" s="973"/>
      <c r="G44" s="974"/>
      <c r="H44" s="975"/>
      <c r="I44" s="976"/>
      <c r="J44" s="977"/>
      <c r="K44" s="977"/>
      <c r="L44" s="977"/>
      <c r="M44" s="744"/>
      <c r="N44" s="743"/>
      <c r="O44" s="803"/>
      <c r="P44" s="801"/>
      <c r="Q44" s="803"/>
      <c r="R44" s="801"/>
      <c r="S44" s="803"/>
      <c r="T44" s="802"/>
      <c r="U44" s="801"/>
      <c r="V44" s="801"/>
      <c r="W44" s="803"/>
      <c r="X44" s="801"/>
      <c r="Y44" s="805"/>
      <c r="Z44" s="806"/>
      <c r="AA44" s="806"/>
      <c r="AB44" s="806"/>
      <c r="AC44" s="806"/>
      <c r="AD44" s="806"/>
      <c r="AE44" s="806"/>
      <c r="AF44" s="806"/>
      <c r="AG44" s="806"/>
    </row>
    <row r="45" spans="3:33" ht="15.75" customHeight="1" thickTop="1">
      <c r="O45" s="805"/>
      <c r="P45" s="805"/>
      <c r="Q45" s="805"/>
      <c r="R45" s="805"/>
      <c r="S45" s="805"/>
      <c r="T45" s="805"/>
      <c r="U45" s="805"/>
      <c r="V45" s="805"/>
      <c r="W45" s="805"/>
      <c r="X45" s="669" t="s">
        <v>404</v>
      </c>
      <c r="Y45" s="805"/>
      <c r="Z45" s="806"/>
      <c r="AA45" s="806"/>
      <c r="AB45" s="806"/>
      <c r="AC45" s="806"/>
      <c r="AD45" s="806"/>
      <c r="AE45" s="806"/>
      <c r="AF45" s="806"/>
      <c r="AG45" s="806"/>
    </row>
    <row r="46" spans="3:33" ht="15.75" customHeight="1">
      <c r="C46" s="753" t="s">
        <v>528</v>
      </c>
      <c r="O46" s="805"/>
      <c r="P46" s="805"/>
      <c r="Q46" s="805"/>
      <c r="R46" s="805"/>
      <c r="S46" s="805"/>
      <c r="T46" s="805"/>
      <c r="U46" s="805"/>
      <c r="V46" s="805"/>
      <c r="W46" s="805"/>
      <c r="X46" s="805"/>
      <c r="Y46" s="805"/>
      <c r="Z46" s="806"/>
      <c r="AA46" s="806"/>
      <c r="AB46" s="806"/>
      <c r="AC46" s="806"/>
      <c r="AD46" s="806"/>
      <c r="AE46" s="806"/>
      <c r="AF46" s="806"/>
      <c r="AG46" s="806"/>
    </row>
    <row r="47" spans="3:33" ht="15.75" customHeight="1">
      <c r="O47" s="805"/>
      <c r="P47" s="805"/>
      <c r="Q47" s="805"/>
      <c r="R47" s="805"/>
      <c r="S47" s="805"/>
      <c r="T47" s="805"/>
      <c r="U47" s="805"/>
      <c r="V47" s="805"/>
      <c r="W47" s="805"/>
      <c r="X47" s="805"/>
      <c r="Y47" s="805"/>
      <c r="Z47" s="806"/>
      <c r="AA47" s="806"/>
      <c r="AB47" s="806"/>
      <c r="AC47" s="806"/>
      <c r="AD47" s="904"/>
      <c r="AE47" s="904"/>
      <c r="AF47" s="904"/>
      <c r="AG47" s="904"/>
    </row>
    <row r="48" spans="3:33" ht="15.75" customHeight="1">
      <c r="O48" s="805"/>
      <c r="P48" s="805"/>
      <c r="Q48" s="805"/>
      <c r="R48" s="805"/>
      <c r="S48" s="805"/>
      <c r="T48" s="805"/>
      <c r="U48" s="805"/>
      <c r="V48" s="805"/>
      <c r="W48" s="805"/>
      <c r="X48" s="805"/>
      <c r="Y48" s="805"/>
      <c r="Z48" s="806"/>
      <c r="AA48" s="806"/>
      <c r="AB48" s="806"/>
      <c r="AC48" s="806"/>
      <c r="AD48" s="806"/>
      <c r="AE48" s="806"/>
      <c r="AF48" s="806"/>
      <c r="AG48" s="806"/>
    </row>
    <row r="49" spans="15:33" ht="15.75" customHeight="1">
      <c r="O49" s="805"/>
      <c r="P49" s="805"/>
      <c r="Q49" s="805"/>
      <c r="R49" s="805"/>
      <c r="S49" s="805"/>
      <c r="T49" s="805"/>
      <c r="U49" s="805"/>
      <c r="V49" s="805"/>
      <c r="W49" s="805"/>
      <c r="X49" s="805"/>
      <c r="Y49" s="805"/>
      <c r="Z49" s="806"/>
      <c r="AA49" s="806"/>
      <c r="AB49" s="806"/>
      <c r="AC49" s="806"/>
      <c r="AD49" s="806"/>
      <c r="AE49" s="806"/>
      <c r="AF49" s="806"/>
      <c r="AG49" s="806"/>
    </row>
    <row r="50" spans="15:33" ht="15.75" customHeight="1">
      <c r="O50" s="805"/>
      <c r="P50" s="805"/>
      <c r="Q50" s="805"/>
      <c r="R50" s="805"/>
      <c r="S50" s="805"/>
      <c r="T50" s="805"/>
      <c r="U50" s="805"/>
      <c r="V50" s="805"/>
      <c r="W50" s="805"/>
      <c r="X50" s="805"/>
      <c r="Y50" s="805"/>
      <c r="Z50" s="806"/>
      <c r="AA50" s="806"/>
      <c r="AB50" s="806"/>
      <c r="AC50" s="806"/>
      <c r="AD50" s="806"/>
      <c r="AE50" s="806"/>
      <c r="AF50" s="806"/>
      <c r="AG50" s="806"/>
    </row>
    <row r="51" spans="15:33" ht="15.75" customHeight="1">
      <c r="O51" s="805"/>
      <c r="P51" s="805"/>
      <c r="Q51" s="805"/>
      <c r="R51" s="805"/>
      <c r="S51" s="805"/>
      <c r="T51" s="805"/>
      <c r="U51" s="805"/>
      <c r="V51" s="805"/>
      <c r="W51" s="805"/>
      <c r="X51" s="805"/>
      <c r="Y51" s="805"/>
      <c r="Z51" s="806"/>
      <c r="AA51" s="806"/>
      <c r="AB51" s="806"/>
      <c r="AC51" s="806"/>
      <c r="AD51" s="806"/>
      <c r="AE51" s="806"/>
      <c r="AF51" s="806"/>
      <c r="AG51" s="806"/>
    </row>
  </sheetData>
  <mergeCells count="284">
    <mergeCell ref="W43:X43"/>
    <mergeCell ref="C44:G44"/>
    <mergeCell ref="M44:N44"/>
    <mergeCell ref="O44:P44"/>
    <mergeCell ref="Q44:R44"/>
    <mergeCell ref="S44:T44"/>
    <mergeCell ref="U44:V44"/>
    <mergeCell ref="W44:X44"/>
    <mergeCell ref="C43:G43"/>
    <mergeCell ref="M43:N43"/>
    <mergeCell ref="O43:P43"/>
    <mergeCell ref="Q43:R43"/>
    <mergeCell ref="S43:T43"/>
    <mergeCell ref="U43:V43"/>
    <mergeCell ref="W41:X41"/>
    <mergeCell ref="C42:G42"/>
    <mergeCell ref="M42:N42"/>
    <mergeCell ref="O42:P42"/>
    <mergeCell ref="Q42:R42"/>
    <mergeCell ref="S42:T42"/>
    <mergeCell ref="U42:V42"/>
    <mergeCell ref="W42:X42"/>
    <mergeCell ref="C41:G41"/>
    <mergeCell ref="M41:N41"/>
    <mergeCell ref="O41:P41"/>
    <mergeCell ref="Q41:R41"/>
    <mergeCell ref="S41:T41"/>
    <mergeCell ref="U41:V41"/>
    <mergeCell ref="W39:X39"/>
    <mergeCell ref="C40:G40"/>
    <mergeCell ref="M40:N40"/>
    <mergeCell ref="O40:P40"/>
    <mergeCell ref="Q40:R40"/>
    <mergeCell ref="S40:T40"/>
    <mergeCell ref="U40:V40"/>
    <mergeCell ref="W40:X40"/>
    <mergeCell ref="C39:G39"/>
    <mergeCell ref="M39:N39"/>
    <mergeCell ref="O39:P39"/>
    <mergeCell ref="Q39:R39"/>
    <mergeCell ref="S39:T39"/>
    <mergeCell ref="U39:V39"/>
    <mergeCell ref="W37:X37"/>
    <mergeCell ref="C38:G38"/>
    <mergeCell ref="M38:N38"/>
    <mergeCell ref="O38:P38"/>
    <mergeCell ref="Q38:R38"/>
    <mergeCell ref="S38:T38"/>
    <mergeCell ref="U38:V38"/>
    <mergeCell ref="W38:X38"/>
    <mergeCell ref="C37:G37"/>
    <mergeCell ref="M37:N37"/>
    <mergeCell ref="O37:P37"/>
    <mergeCell ref="Q37:R37"/>
    <mergeCell ref="S37:T37"/>
    <mergeCell ref="U37:V37"/>
    <mergeCell ref="W35:X35"/>
    <mergeCell ref="C36:G36"/>
    <mergeCell ref="M36:N36"/>
    <mergeCell ref="O36:P36"/>
    <mergeCell ref="Q36:R36"/>
    <mergeCell ref="S36:T36"/>
    <mergeCell ref="U36:V36"/>
    <mergeCell ref="W36:X36"/>
    <mergeCell ref="C35:G35"/>
    <mergeCell ref="M35:N35"/>
    <mergeCell ref="O35:P35"/>
    <mergeCell ref="Q35:R35"/>
    <mergeCell ref="S35:T35"/>
    <mergeCell ref="U35:V35"/>
    <mergeCell ref="W33:X33"/>
    <mergeCell ref="C34:G34"/>
    <mergeCell ref="M34:N34"/>
    <mergeCell ref="O34:P34"/>
    <mergeCell ref="Q34:R34"/>
    <mergeCell ref="S34:T34"/>
    <mergeCell ref="U34:V34"/>
    <mergeCell ref="W34:X34"/>
    <mergeCell ref="C33:G33"/>
    <mergeCell ref="M33:N33"/>
    <mergeCell ref="O33:P33"/>
    <mergeCell ref="Q33:R33"/>
    <mergeCell ref="S33:T33"/>
    <mergeCell ref="U33:V33"/>
    <mergeCell ref="W31:X31"/>
    <mergeCell ref="C32:G32"/>
    <mergeCell ref="M32:N32"/>
    <mergeCell ref="O32:P32"/>
    <mergeCell ref="Q32:R32"/>
    <mergeCell ref="S32:T32"/>
    <mergeCell ref="U32:V32"/>
    <mergeCell ref="W32:X32"/>
    <mergeCell ref="C31:G31"/>
    <mergeCell ref="M31:N31"/>
    <mergeCell ref="O31:P31"/>
    <mergeCell ref="Q31:R31"/>
    <mergeCell ref="S31:T31"/>
    <mergeCell ref="U31:V31"/>
    <mergeCell ref="W29:X29"/>
    <mergeCell ref="C30:G30"/>
    <mergeCell ref="M30:N30"/>
    <mergeCell ref="O30:P30"/>
    <mergeCell ref="Q30:R30"/>
    <mergeCell ref="S30:T30"/>
    <mergeCell ref="U30:V30"/>
    <mergeCell ref="W30:X30"/>
    <mergeCell ref="C29:G29"/>
    <mergeCell ref="M29:N29"/>
    <mergeCell ref="O29:P29"/>
    <mergeCell ref="Q29:R29"/>
    <mergeCell ref="S29:T29"/>
    <mergeCell ref="U29:V29"/>
    <mergeCell ref="W27:X27"/>
    <mergeCell ref="C28:G28"/>
    <mergeCell ref="M28:N28"/>
    <mergeCell ref="O28:P28"/>
    <mergeCell ref="Q28:R28"/>
    <mergeCell ref="S28:T28"/>
    <mergeCell ref="U28:V28"/>
    <mergeCell ref="W28:X28"/>
    <mergeCell ref="C27:G27"/>
    <mergeCell ref="M27:N27"/>
    <mergeCell ref="O27:P27"/>
    <mergeCell ref="Q27:R27"/>
    <mergeCell ref="S27:T27"/>
    <mergeCell ref="U27:V27"/>
    <mergeCell ref="W25:X25"/>
    <mergeCell ref="C26:G26"/>
    <mergeCell ref="M26:N26"/>
    <mergeCell ref="O26:P26"/>
    <mergeCell ref="Q26:R26"/>
    <mergeCell ref="S26:T26"/>
    <mergeCell ref="U26:V26"/>
    <mergeCell ref="W26:X26"/>
    <mergeCell ref="C25:G25"/>
    <mergeCell ref="M25:N25"/>
    <mergeCell ref="O25:P25"/>
    <mergeCell ref="Q25:R25"/>
    <mergeCell ref="S25:T25"/>
    <mergeCell ref="U25:V25"/>
    <mergeCell ref="W23:X23"/>
    <mergeCell ref="C24:G24"/>
    <mergeCell ref="M24:N24"/>
    <mergeCell ref="O24:P24"/>
    <mergeCell ref="Q24:R24"/>
    <mergeCell ref="S24:T24"/>
    <mergeCell ref="U24:V24"/>
    <mergeCell ref="W24:X24"/>
    <mergeCell ref="C23:G23"/>
    <mergeCell ref="M23:N23"/>
    <mergeCell ref="O23:P23"/>
    <mergeCell ref="Q23:R23"/>
    <mergeCell ref="S23:T23"/>
    <mergeCell ref="U23:V23"/>
    <mergeCell ref="W21:X21"/>
    <mergeCell ref="C22:G22"/>
    <mergeCell ref="M22:N22"/>
    <mergeCell ref="O22:P22"/>
    <mergeCell ref="Q22:R22"/>
    <mergeCell ref="S22:T22"/>
    <mergeCell ref="U22:V22"/>
    <mergeCell ref="W22:X22"/>
    <mergeCell ref="C21:G21"/>
    <mergeCell ref="M21:N21"/>
    <mergeCell ref="O21:P21"/>
    <mergeCell ref="Q21:R21"/>
    <mergeCell ref="S21:T21"/>
    <mergeCell ref="U21:V21"/>
    <mergeCell ref="W19:X19"/>
    <mergeCell ref="C20:G20"/>
    <mergeCell ref="M20:N20"/>
    <mergeCell ref="O20:P20"/>
    <mergeCell ref="Q20:R20"/>
    <mergeCell ref="S20:T20"/>
    <mergeCell ref="U20:V20"/>
    <mergeCell ref="W20:X20"/>
    <mergeCell ref="C19:G19"/>
    <mergeCell ref="M19:N19"/>
    <mergeCell ref="O19:P19"/>
    <mergeCell ref="Q19:R19"/>
    <mergeCell ref="S19:T19"/>
    <mergeCell ref="U19:V19"/>
    <mergeCell ref="W17:X17"/>
    <mergeCell ref="C18:G18"/>
    <mergeCell ref="M18:N18"/>
    <mergeCell ref="O18:P18"/>
    <mergeCell ref="Q18:R18"/>
    <mergeCell ref="S18:T18"/>
    <mergeCell ref="U18:V18"/>
    <mergeCell ref="W18:X18"/>
    <mergeCell ref="C17:G17"/>
    <mergeCell ref="M17:N17"/>
    <mergeCell ref="O17:P17"/>
    <mergeCell ref="Q17:R17"/>
    <mergeCell ref="S17:T17"/>
    <mergeCell ref="U17:V17"/>
    <mergeCell ref="W15:X15"/>
    <mergeCell ref="C16:G16"/>
    <mergeCell ref="M16:N16"/>
    <mergeCell ref="O16:P16"/>
    <mergeCell ref="Q16:R16"/>
    <mergeCell ref="S16:T16"/>
    <mergeCell ref="U16:V16"/>
    <mergeCell ref="W16:X16"/>
    <mergeCell ref="C15:G15"/>
    <mergeCell ref="M15:N15"/>
    <mergeCell ref="O15:P15"/>
    <mergeCell ref="Q15:R15"/>
    <mergeCell ref="S15:T15"/>
    <mergeCell ref="U15:V15"/>
    <mergeCell ref="W13:X13"/>
    <mergeCell ref="C14:G14"/>
    <mergeCell ref="M14:N14"/>
    <mergeCell ref="O14:P14"/>
    <mergeCell ref="Q14:R14"/>
    <mergeCell ref="S14:T14"/>
    <mergeCell ref="U14:V14"/>
    <mergeCell ref="W14:X14"/>
    <mergeCell ref="C13:G13"/>
    <mergeCell ref="M13:N13"/>
    <mergeCell ref="O13:P13"/>
    <mergeCell ref="Q13:R13"/>
    <mergeCell ref="S13:T13"/>
    <mergeCell ref="U13:V13"/>
    <mergeCell ref="W11:X11"/>
    <mergeCell ref="C12:G12"/>
    <mergeCell ref="M12:N12"/>
    <mergeCell ref="O12:P12"/>
    <mergeCell ref="Q12:R12"/>
    <mergeCell ref="S12:T12"/>
    <mergeCell ref="U12:V12"/>
    <mergeCell ref="W12:X12"/>
    <mergeCell ref="C11:G11"/>
    <mergeCell ref="M11:N11"/>
    <mergeCell ref="O11:P11"/>
    <mergeCell ref="Q11:R11"/>
    <mergeCell ref="S11:T11"/>
    <mergeCell ref="U11:V11"/>
    <mergeCell ref="W9:X9"/>
    <mergeCell ref="C10:G10"/>
    <mergeCell ref="M10:N10"/>
    <mergeCell ref="O10:P10"/>
    <mergeCell ref="Q10:R10"/>
    <mergeCell ref="S10:T10"/>
    <mergeCell ref="U10:V10"/>
    <mergeCell ref="W10:X10"/>
    <mergeCell ref="C9:G9"/>
    <mergeCell ref="M9:N9"/>
    <mergeCell ref="O9:P9"/>
    <mergeCell ref="Q9:R9"/>
    <mergeCell ref="S9:T9"/>
    <mergeCell ref="U9:V9"/>
    <mergeCell ref="W7:X7"/>
    <mergeCell ref="C8:G8"/>
    <mergeCell ref="M8:N8"/>
    <mergeCell ref="O8:P8"/>
    <mergeCell ref="Q8:R8"/>
    <mergeCell ref="S8:T8"/>
    <mergeCell ref="U8:V8"/>
    <mergeCell ref="W8:X8"/>
    <mergeCell ref="C7:G7"/>
    <mergeCell ref="M7:N7"/>
    <mergeCell ref="O7:P7"/>
    <mergeCell ref="Q7:R7"/>
    <mergeCell ref="S7:T7"/>
    <mergeCell ref="U7:V7"/>
    <mergeCell ref="Q5:T5"/>
    <mergeCell ref="U5:X5"/>
    <mergeCell ref="M6:N6"/>
    <mergeCell ref="O6:P6"/>
    <mergeCell ref="Q6:R6"/>
    <mergeCell ref="S6:T6"/>
    <mergeCell ref="U6:V6"/>
    <mergeCell ref="W6:X6"/>
    <mergeCell ref="C2:X2"/>
    <mergeCell ref="C4:G6"/>
    <mergeCell ref="H4:L4"/>
    <mergeCell ref="M4:X4"/>
    <mergeCell ref="H5:H6"/>
    <mergeCell ref="I5:I6"/>
    <mergeCell ref="J5:J6"/>
    <mergeCell ref="K5:K6"/>
    <mergeCell ref="L5:L6"/>
    <mergeCell ref="M5:P5"/>
  </mergeCells>
  <phoneticPr fontId="3"/>
  <printOptions horizontalCentered="1"/>
  <pageMargins left="0.51181102362204722" right="0.51181102362204722" top="0.55118110236220474" bottom="0.55118110236220474" header="0.31496062992125984" footer="0.31496062992125984"/>
  <pageSetup paperSize="9" firstPageNumber="24" orientation="portrait" useFirstPageNumber="1" r:id="rId1"/>
  <headerFooter>
    <oddFooter>&amp;C&amp;"HGPｺﾞｼｯｸM,ﾒﾃﾞｨｳﾑ"&amp;10&amp;P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43FE1-AEB5-452E-A592-0A4FF94331C1}">
  <dimension ref="A1:AX52"/>
  <sheetViews>
    <sheetView tabSelected="1" zoomScaleNormal="100" zoomScaleSheetLayoutView="100" workbookViewId="0">
      <selection activeCell="Q33" sqref="Q33:V33"/>
    </sheetView>
  </sheetViews>
  <sheetFormatPr defaultColWidth="2.625" defaultRowHeight="15.75" customHeight="1"/>
  <cols>
    <col min="1" max="5" width="2.625" style="752"/>
    <col min="6" max="6" width="8.625" style="752" customWidth="1"/>
    <col min="7" max="7" width="7.625" style="752" customWidth="1"/>
    <col min="8" max="8" width="5.625" style="752" customWidth="1"/>
    <col min="9" max="9" width="7.625" style="752" customWidth="1"/>
    <col min="10" max="10" width="5.625" style="752" customWidth="1"/>
    <col min="11" max="11" width="7.625" style="752" customWidth="1"/>
    <col min="12" max="12" width="5.625" style="752" customWidth="1"/>
    <col min="13" max="13" width="7.625" style="752" customWidth="1"/>
    <col min="14" max="14" width="5.625" style="752" customWidth="1"/>
    <col min="15" max="15" width="7.625" style="752" customWidth="1"/>
    <col min="16" max="16" width="5.625" style="752" customWidth="1"/>
    <col min="17" max="17" width="2.625" style="752"/>
    <col min="18" max="19" width="8" style="751" customWidth="1"/>
    <col min="20" max="20" width="6.625" style="751" customWidth="1"/>
    <col min="21" max="22" width="8" style="751" customWidth="1"/>
    <col min="23" max="30" width="2.625" style="751" customWidth="1"/>
    <col min="31" max="35" width="2.625" style="751"/>
    <col min="36" max="36" width="0.125" style="751" customWidth="1"/>
    <col min="37" max="41" width="2.625" style="751" customWidth="1"/>
    <col min="42" max="50" width="2.625" style="751"/>
    <col min="51" max="16384" width="2.625" style="752"/>
  </cols>
  <sheetData>
    <row r="1" spans="2:50" s="665" customFormat="1" ht="15.75" customHeight="1">
      <c r="B1" s="663"/>
      <c r="C1" s="663"/>
      <c r="D1" s="663"/>
      <c r="E1" s="663"/>
      <c r="F1" s="663"/>
      <c r="G1" s="663"/>
      <c r="H1" s="663"/>
      <c r="I1" s="663"/>
      <c r="J1" s="663"/>
      <c r="K1" s="663"/>
      <c r="L1" s="663"/>
      <c r="M1" s="663"/>
      <c r="N1" s="663"/>
      <c r="O1" s="663"/>
      <c r="P1" s="663"/>
      <c r="Q1" s="663"/>
      <c r="R1" s="664"/>
      <c r="S1" s="664"/>
      <c r="T1" s="664"/>
      <c r="U1" s="664"/>
      <c r="V1" s="664"/>
      <c r="W1" s="664"/>
      <c r="X1" s="664"/>
      <c r="Y1" s="664"/>
      <c r="Z1" s="664"/>
      <c r="AA1" s="664"/>
      <c r="AB1" s="664"/>
      <c r="AC1" s="664"/>
      <c r="AD1" s="664"/>
      <c r="AE1" s="664"/>
      <c r="AF1" s="664"/>
      <c r="AG1" s="664"/>
      <c r="AH1" s="664"/>
      <c r="AI1" s="664"/>
      <c r="AJ1" s="664"/>
      <c r="AK1" s="664"/>
      <c r="AL1" s="664"/>
      <c r="AM1" s="664"/>
      <c r="AN1" s="664"/>
      <c r="AO1" s="664"/>
      <c r="AP1" s="664"/>
      <c r="AQ1" s="664"/>
      <c r="AR1" s="664"/>
      <c r="AS1" s="664"/>
      <c r="AT1" s="664"/>
      <c r="AU1" s="664"/>
      <c r="AV1" s="664"/>
      <c r="AW1" s="664"/>
      <c r="AX1" s="664"/>
    </row>
    <row r="2" spans="2:50" s="666" customFormat="1" ht="15.75" customHeight="1">
      <c r="C2" s="667" t="s">
        <v>529</v>
      </c>
      <c r="D2" s="667"/>
      <c r="E2" s="667"/>
      <c r="F2" s="667"/>
      <c r="G2" s="667"/>
      <c r="H2" s="667"/>
      <c r="I2" s="667"/>
      <c r="J2" s="667"/>
      <c r="K2" s="667"/>
      <c r="L2" s="667"/>
      <c r="M2" s="667"/>
      <c r="N2" s="667"/>
      <c r="O2" s="667"/>
      <c r="P2" s="667"/>
      <c r="R2" s="664"/>
      <c r="S2" s="664"/>
      <c r="T2" s="664"/>
      <c r="U2" s="664"/>
      <c r="V2" s="664"/>
      <c r="W2" s="664"/>
      <c r="X2" s="664"/>
      <c r="Y2" s="664"/>
      <c r="Z2" s="664"/>
      <c r="AA2" s="664"/>
      <c r="AB2" s="664"/>
      <c r="AC2" s="664"/>
      <c r="AD2" s="664"/>
      <c r="AE2" s="664"/>
      <c r="AF2" s="664"/>
      <c r="AG2" s="664"/>
      <c r="AH2" s="664"/>
      <c r="AI2" s="664"/>
      <c r="AJ2" s="664"/>
      <c r="AK2" s="664"/>
      <c r="AL2" s="664"/>
      <c r="AM2" s="664"/>
      <c r="AN2" s="664"/>
      <c r="AO2" s="664"/>
      <c r="AP2" s="664"/>
      <c r="AQ2" s="664"/>
      <c r="AR2" s="664"/>
      <c r="AS2" s="664"/>
      <c r="AT2" s="664"/>
      <c r="AU2" s="664"/>
      <c r="AV2" s="664"/>
      <c r="AW2" s="664"/>
      <c r="AX2" s="664"/>
    </row>
    <row r="3" spans="2:50" s="666" customFormat="1" ht="15.75" customHeight="1" thickBot="1">
      <c r="C3" s="668"/>
      <c r="D3" s="668"/>
      <c r="E3" s="668"/>
      <c r="F3" s="668"/>
      <c r="G3" s="668"/>
      <c r="H3" s="668"/>
      <c r="I3" s="668"/>
      <c r="J3" s="668"/>
      <c r="K3" s="668"/>
      <c r="L3" s="668"/>
      <c r="M3" s="668"/>
      <c r="N3" s="668"/>
      <c r="P3" s="669" t="s">
        <v>433</v>
      </c>
      <c r="R3" s="978" t="s">
        <v>530</v>
      </c>
      <c r="S3" s="978"/>
      <c r="T3" s="978"/>
      <c r="U3" s="978"/>
      <c r="V3" s="978"/>
      <c r="W3" s="664"/>
      <c r="X3" s="664"/>
      <c r="Y3" s="664"/>
      <c r="Z3" s="664"/>
      <c r="AA3" s="664"/>
      <c r="AB3" s="664"/>
      <c r="AC3" s="664"/>
      <c r="AD3" s="664"/>
      <c r="AE3" s="664"/>
      <c r="AF3" s="664"/>
      <c r="AG3" s="664"/>
      <c r="AH3" s="664"/>
      <c r="AI3" s="664"/>
      <c r="AJ3" s="664"/>
      <c r="AK3" s="664"/>
      <c r="AL3" s="664"/>
      <c r="AM3" s="664"/>
      <c r="AN3" s="664"/>
      <c r="AO3" s="664"/>
      <c r="AP3" s="664"/>
      <c r="AQ3" s="664"/>
      <c r="AR3" s="664"/>
      <c r="AS3" s="664"/>
      <c r="AT3" s="664"/>
      <c r="AU3" s="664"/>
      <c r="AV3" s="664"/>
      <c r="AW3" s="664"/>
      <c r="AX3" s="664"/>
    </row>
    <row r="4" spans="2:50" s="665" customFormat="1" ht="32.25" customHeight="1" thickTop="1">
      <c r="C4" s="906" t="s">
        <v>144</v>
      </c>
      <c r="D4" s="906"/>
      <c r="E4" s="906"/>
      <c r="F4" s="979"/>
      <c r="G4" s="980" t="s">
        <v>117</v>
      </c>
      <c r="H4" s="981" t="s">
        <v>463</v>
      </c>
      <c r="I4" s="980" t="s">
        <v>118</v>
      </c>
      <c r="J4" s="981" t="s">
        <v>463</v>
      </c>
      <c r="K4" s="980" t="s">
        <v>119</v>
      </c>
      <c r="L4" s="981" t="s">
        <v>463</v>
      </c>
      <c r="M4" s="980" t="s">
        <v>120</v>
      </c>
      <c r="N4" s="981" t="s">
        <v>463</v>
      </c>
      <c r="O4" s="980" t="s">
        <v>531</v>
      </c>
      <c r="P4" s="981" t="s">
        <v>463</v>
      </c>
      <c r="R4" s="982" t="s">
        <v>532</v>
      </c>
      <c r="S4" s="983" t="s">
        <v>533</v>
      </c>
      <c r="T4" s="983" t="s">
        <v>534</v>
      </c>
      <c r="U4" s="983" t="s">
        <v>535</v>
      </c>
      <c r="V4" s="982" t="s">
        <v>536</v>
      </c>
    </row>
    <row r="5" spans="2:50" s="920" customFormat="1" ht="15.75" customHeight="1">
      <c r="C5" s="768"/>
      <c r="D5" s="768"/>
      <c r="E5" s="768"/>
      <c r="F5" s="841"/>
      <c r="G5" s="837" t="s">
        <v>108</v>
      </c>
      <c r="H5" s="842"/>
      <c r="I5" s="837" t="s">
        <v>108</v>
      </c>
      <c r="J5" s="842"/>
      <c r="K5" s="837" t="s">
        <v>108</v>
      </c>
      <c r="L5" s="842"/>
      <c r="M5" s="837" t="s">
        <v>108</v>
      </c>
      <c r="N5" s="842"/>
      <c r="O5" s="837" t="s">
        <v>108</v>
      </c>
      <c r="P5" s="842"/>
      <c r="R5" s="984"/>
      <c r="S5" s="985"/>
      <c r="T5" s="985"/>
      <c r="U5" s="985"/>
      <c r="V5" s="984"/>
    </row>
    <row r="6" spans="2:50" s="751" customFormat="1" ht="15.75" customHeight="1">
      <c r="C6" s="986" t="s">
        <v>76</v>
      </c>
      <c r="D6" s="986"/>
      <c r="E6" s="986"/>
      <c r="F6" s="987" t="s">
        <v>537</v>
      </c>
      <c r="G6" s="883">
        <v>28972</v>
      </c>
      <c r="H6" s="988">
        <f>+G6/R9</f>
        <v>0.14479773697310155</v>
      </c>
      <c r="I6" s="883">
        <v>27098</v>
      </c>
      <c r="J6" s="988">
        <f>+I6/S9</f>
        <v>0.13644030673641916</v>
      </c>
      <c r="K6" s="883">
        <v>25357</v>
      </c>
      <c r="L6" s="988">
        <f>+K6/T9</f>
        <v>0.12830931465813869</v>
      </c>
      <c r="M6" s="883">
        <v>22916</v>
      </c>
      <c r="N6" s="988">
        <f>+M6/U9</f>
        <v>0.11882009509340827</v>
      </c>
      <c r="O6" s="883">
        <v>20684</v>
      </c>
      <c r="P6" s="989">
        <f>+O6/V9</f>
        <v>0.11142775566054507</v>
      </c>
      <c r="R6" s="990"/>
      <c r="S6" s="991"/>
      <c r="T6" s="991"/>
      <c r="U6" s="991"/>
      <c r="V6" s="990"/>
    </row>
    <row r="7" spans="2:50" ht="15.75" customHeight="1">
      <c r="C7" s="986"/>
      <c r="D7" s="986"/>
      <c r="E7" s="986"/>
      <c r="F7" s="987" t="s">
        <v>538</v>
      </c>
      <c r="G7" s="883">
        <v>137595</v>
      </c>
      <c r="H7" s="988">
        <f>+G7/R9</f>
        <v>0.68767929790190219</v>
      </c>
      <c r="I7" s="883">
        <v>131971</v>
      </c>
      <c r="J7" s="988">
        <f>+I7/S9</f>
        <v>0.66448312496538386</v>
      </c>
      <c r="K7" s="883">
        <v>125796</v>
      </c>
      <c r="L7" s="988">
        <f>+K7/T9</f>
        <v>0.63654212039023605</v>
      </c>
      <c r="M7" s="883">
        <v>116258</v>
      </c>
      <c r="N7" s="988">
        <f>+M7/U9</f>
        <v>0.60280095197108829</v>
      </c>
      <c r="O7" s="883">
        <v>108355</v>
      </c>
      <c r="P7" s="989">
        <f>+O7/V9</f>
        <v>0.58372435044470905</v>
      </c>
      <c r="R7" s="990"/>
      <c r="S7" s="991"/>
      <c r="T7" s="991"/>
      <c r="U7" s="991"/>
      <c r="V7" s="990"/>
    </row>
    <row r="8" spans="2:50" ht="15.75" customHeight="1">
      <c r="C8" s="986"/>
      <c r="D8" s="986"/>
      <c r="E8" s="986"/>
      <c r="F8" s="987" t="s">
        <v>539</v>
      </c>
      <c r="G8" s="883">
        <v>33519</v>
      </c>
      <c r="H8" s="988">
        <f>+G8/R9</f>
        <v>0.16752296512499626</v>
      </c>
      <c r="I8" s="883">
        <v>39538</v>
      </c>
      <c r="J8" s="988">
        <f>+I8/S9</f>
        <v>0.19907656829819695</v>
      </c>
      <c r="K8" s="883">
        <v>46471</v>
      </c>
      <c r="L8" s="988">
        <f>+K8/T9</f>
        <v>0.23514856495162531</v>
      </c>
      <c r="M8" s="883">
        <v>53689</v>
      </c>
      <c r="N8" s="988">
        <f>+M8/U9</f>
        <v>0.27837895293550347</v>
      </c>
      <c r="O8" s="883">
        <v>56588</v>
      </c>
      <c r="P8" s="989">
        <f>+O8/V9</f>
        <v>0.30484789389474592</v>
      </c>
      <c r="R8" s="990"/>
      <c r="S8" s="991"/>
      <c r="T8" s="991"/>
      <c r="U8" s="991"/>
      <c r="V8" s="990"/>
    </row>
    <row r="9" spans="2:50" ht="15.75" customHeight="1">
      <c r="C9" s="992"/>
      <c r="D9" s="992"/>
      <c r="E9" s="992"/>
      <c r="F9" s="993" t="s">
        <v>540</v>
      </c>
      <c r="G9" s="994">
        <f>SUM(G6:G8)+87</f>
        <v>200173</v>
      </c>
      <c r="H9" s="995" t="s">
        <v>21</v>
      </c>
      <c r="I9" s="994">
        <f>SUM(I6:I8)+134</f>
        <v>198741</v>
      </c>
      <c r="J9" s="995" t="s">
        <v>21</v>
      </c>
      <c r="K9" s="994">
        <f>SUM(K6:K8)+703</f>
        <v>198327</v>
      </c>
      <c r="L9" s="995" t="s">
        <v>21</v>
      </c>
      <c r="M9" s="994">
        <f>SUM(M6:M8)+1223</f>
        <v>194086</v>
      </c>
      <c r="N9" s="995" t="s">
        <v>21</v>
      </c>
      <c r="O9" s="994">
        <f>SUM(O6:O8)+3229</f>
        <v>188856</v>
      </c>
      <c r="P9" s="996" t="s">
        <v>21</v>
      </c>
      <c r="R9" s="997">
        <f>SUM(G6:G8)</f>
        <v>200086</v>
      </c>
      <c r="S9" s="998">
        <f>SUM(I6:I8)</f>
        <v>198607</v>
      </c>
      <c r="T9" s="998">
        <f>SUM(K6:K8)</f>
        <v>197624</v>
      </c>
      <c r="U9" s="998">
        <f>SUM(M6:M8)</f>
        <v>192863</v>
      </c>
      <c r="V9" s="997">
        <f>SUM(O6:O8)</f>
        <v>185627</v>
      </c>
    </row>
    <row r="10" spans="2:50" ht="15.75" customHeight="1">
      <c r="C10" s="986" t="s">
        <v>541</v>
      </c>
      <c r="D10" s="986"/>
      <c r="E10" s="986"/>
      <c r="F10" s="987" t="s">
        <v>537</v>
      </c>
      <c r="G10" s="883">
        <v>6647</v>
      </c>
      <c r="H10" s="988">
        <f>+G10/R13</f>
        <v>0.15060950740925363</v>
      </c>
      <c r="I10" s="883">
        <v>6351</v>
      </c>
      <c r="J10" s="988">
        <f>+I10/S13</f>
        <v>0.14390266008066344</v>
      </c>
      <c r="K10" s="883">
        <v>6032</v>
      </c>
      <c r="L10" s="988">
        <f>+K10/T13</f>
        <v>0.13711272247857614</v>
      </c>
      <c r="M10" s="883">
        <v>5379</v>
      </c>
      <c r="N10" s="988">
        <f>+M10/U13</f>
        <v>0.12439870490286771</v>
      </c>
      <c r="O10" s="883">
        <v>4492</v>
      </c>
      <c r="P10" s="989">
        <f>+O10/V13</f>
        <v>0.11107539378353651</v>
      </c>
      <c r="R10" s="990"/>
      <c r="S10" s="991"/>
      <c r="T10" s="991"/>
      <c r="U10" s="991"/>
      <c r="V10" s="990"/>
    </row>
    <row r="11" spans="2:50" ht="15.75" customHeight="1">
      <c r="C11" s="986"/>
      <c r="D11" s="986"/>
      <c r="E11" s="986"/>
      <c r="F11" s="987" t="s">
        <v>538</v>
      </c>
      <c r="G11" s="883">
        <v>30415</v>
      </c>
      <c r="H11" s="988">
        <f>+G11/R13</f>
        <v>0.68915122128064532</v>
      </c>
      <c r="I11" s="883">
        <v>28983</v>
      </c>
      <c r="J11" s="988">
        <f>+I11/S13</f>
        <v>0.65670458150179001</v>
      </c>
      <c r="K11" s="883">
        <v>27310</v>
      </c>
      <c r="L11" s="988">
        <f>+K11/T13</f>
        <v>0.62078057872843406</v>
      </c>
      <c r="M11" s="883">
        <v>25139</v>
      </c>
      <c r="N11" s="988">
        <f>+M11/U13</f>
        <v>0.58138297872340428</v>
      </c>
      <c r="O11" s="883">
        <v>22509</v>
      </c>
      <c r="P11" s="989">
        <f>+O11/V13</f>
        <v>0.55658861056848252</v>
      </c>
      <c r="R11" s="990"/>
      <c r="S11" s="991"/>
      <c r="T11" s="991"/>
      <c r="U11" s="991"/>
      <c r="V11" s="990"/>
    </row>
    <row r="12" spans="2:50" ht="15.75" customHeight="1">
      <c r="C12" s="986"/>
      <c r="D12" s="986"/>
      <c r="E12" s="986"/>
      <c r="F12" s="987" t="s">
        <v>539</v>
      </c>
      <c r="G12" s="883">
        <v>7072</v>
      </c>
      <c r="H12" s="988">
        <f>+G12/R13</f>
        <v>0.16023927131010104</v>
      </c>
      <c r="I12" s="883">
        <v>8800</v>
      </c>
      <c r="J12" s="988">
        <f>+I12/S13</f>
        <v>0.19939275841754656</v>
      </c>
      <c r="K12" s="883">
        <v>10651</v>
      </c>
      <c r="L12" s="988">
        <f>+K12/T13</f>
        <v>0.24210669879298979</v>
      </c>
      <c r="M12" s="883">
        <v>12722</v>
      </c>
      <c r="N12" s="988">
        <f>+M12/U13</f>
        <v>0.29421831637372803</v>
      </c>
      <c r="O12" s="883">
        <v>13440</v>
      </c>
      <c r="P12" s="989">
        <f>+O12/V13</f>
        <v>0.332335995647981</v>
      </c>
      <c r="R12" s="990"/>
      <c r="S12" s="991"/>
      <c r="T12" s="991"/>
      <c r="U12" s="991"/>
      <c r="V12" s="990"/>
    </row>
    <row r="13" spans="2:50" ht="15.75" customHeight="1">
      <c r="C13" s="992"/>
      <c r="D13" s="992"/>
      <c r="E13" s="992"/>
      <c r="F13" s="993" t="s">
        <v>540</v>
      </c>
      <c r="G13" s="994">
        <f>SUM(G10:G12)+22</f>
        <v>44156</v>
      </c>
      <c r="H13" s="995" t="s">
        <v>21</v>
      </c>
      <c r="I13" s="994">
        <f>SUM(I10:I12)</f>
        <v>44134</v>
      </c>
      <c r="J13" s="995" t="s">
        <v>21</v>
      </c>
      <c r="K13" s="994">
        <f>SUM(K10:K12)+27</f>
        <v>44020</v>
      </c>
      <c r="L13" s="995" t="s">
        <v>21</v>
      </c>
      <c r="M13" s="994">
        <f>SUM(M10:M12)+66</f>
        <v>43306</v>
      </c>
      <c r="N13" s="995" t="s">
        <v>21</v>
      </c>
      <c r="O13" s="994">
        <f>SUM(O10:O12)+400</f>
        <v>40841</v>
      </c>
      <c r="P13" s="996" t="s">
        <v>21</v>
      </c>
      <c r="R13" s="997">
        <f>SUM(G10:G12)</f>
        <v>44134</v>
      </c>
      <c r="S13" s="998">
        <f>SUM(I10:I12)</f>
        <v>44134</v>
      </c>
      <c r="T13" s="998">
        <f>SUM(K10:K12)</f>
        <v>43993</v>
      </c>
      <c r="U13" s="998">
        <f>SUM(M10:M12)</f>
        <v>43240</v>
      </c>
      <c r="V13" s="997">
        <f>SUM(O10:O12)</f>
        <v>40441</v>
      </c>
    </row>
    <row r="14" spans="2:50" ht="15.75" customHeight="1">
      <c r="C14" s="986" t="s">
        <v>542</v>
      </c>
      <c r="D14" s="986"/>
      <c r="E14" s="986"/>
      <c r="F14" s="987" t="s">
        <v>537</v>
      </c>
      <c r="G14" s="883">
        <v>1370</v>
      </c>
      <c r="H14" s="988">
        <f>+G14/R17</f>
        <v>0.13403776538499168</v>
      </c>
      <c r="I14" s="883">
        <v>1299</v>
      </c>
      <c r="J14" s="988">
        <f>+I14/S17</f>
        <v>0.12769094662341493</v>
      </c>
      <c r="K14" s="883">
        <v>1270</v>
      </c>
      <c r="L14" s="988">
        <f>+K14/T17</f>
        <v>0.12694922031187525</v>
      </c>
      <c r="M14" s="883">
        <v>1076</v>
      </c>
      <c r="N14" s="988">
        <f>+M14/U17</f>
        <v>0.11126046944473167</v>
      </c>
      <c r="O14" s="883">
        <v>839</v>
      </c>
      <c r="P14" s="989">
        <f>+O14/V17</f>
        <v>9.3450657161951431E-2</v>
      </c>
      <c r="R14" s="990"/>
      <c r="S14" s="991"/>
      <c r="T14" s="991"/>
      <c r="U14" s="991"/>
      <c r="V14" s="990"/>
    </row>
    <row r="15" spans="2:50" ht="15.75" customHeight="1">
      <c r="C15" s="986"/>
      <c r="D15" s="986"/>
      <c r="E15" s="986"/>
      <c r="F15" s="987" t="s">
        <v>538</v>
      </c>
      <c r="G15" s="883">
        <v>7344</v>
      </c>
      <c r="H15" s="988">
        <f>+G15/R17</f>
        <v>0.71852069269151742</v>
      </c>
      <c r="I15" s="883">
        <v>6930</v>
      </c>
      <c r="J15" s="988">
        <f>+I15/S17</f>
        <v>0.68121498083161314</v>
      </c>
      <c r="K15" s="883">
        <v>6295</v>
      </c>
      <c r="L15" s="988">
        <f>+K15/T17</f>
        <v>0.62924830067972815</v>
      </c>
      <c r="M15" s="883">
        <v>5565</v>
      </c>
      <c r="N15" s="988">
        <f>+M15/U17</f>
        <v>0.57543170302967639</v>
      </c>
      <c r="O15" s="883">
        <v>4836</v>
      </c>
      <c r="P15" s="989">
        <f>+O15/V17</f>
        <v>0.5386500334150145</v>
      </c>
      <c r="R15" s="990"/>
      <c r="S15" s="991"/>
      <c r="T15" s="991"/>
      <c r="U15" s="991"/>
      <c r="V15" s="990"/>
    </row>
    <row r="16" spans="2:50" ht="15.75" customHeight="1">
      <c r="C16" s="986"/>
      <c r="D16" s="986"/>
      <c r="E16" s="986"/>
      <c r="F16" s="987" t="s">
        <v>539</v>
      </c>
      <c r="G16" s="883">
        <v>1507</v>
      </c>
      <c r="H16" s="988">
        <f>+G16/R17</f>
        <v>0.14744154192349085</v>
      </c>
      <c r="I16" s="883">
        <v>1944</v>
      </c>
      <c r="J16" s="988">
        <f>+I16/S17</f>
        <v>0.19109407254497199</v>
      </c>
      <c r="K16" s="883">
        <v>2439</v>
      </c>
      <c r="L16" s="988">
        <f>+K16/T17</f>
        <v>0.24380247900839663</v>
      </c>
      <c r="M16" s="883">
        <v>3030</v>
      </c>
      <c r="N16" s="988">
        <f>+M16/U17</f>
        <v>0.313307827525592</v>
      </c>
      <c r="O16" s="883">
        <v>3303</v>
      </c>
      <c r="P16" s="989">
        <f>+O16/V17</f>
        <v>0.36789930942303406</v>
      </c>
      <c r="R16" s="990"/>
      <c r="S16" s="991"/>
      <c r="T16" s="991"/>
      <c r="U16" s="991"/>
      <c r="V16" s="990"/>
    </row>
    <row r="17" spans="3:22" ht="15.75" customHeight="1">
      <c r="C17" s="992"/>
      <c r="D17" s="992"/>
      <c r="E17" s="992"/>
      <c r="F17" s="993" t="s">
        <v>540</v>
      </c>
      <c r="G17" s="994">
        <f>SUM(G14:G16)+1</f>
        <v>10222</v>
      </c>
      <c r="H17" s="995" t="s">
        <v>21</v>
      </c>
      <c r="I17" s="994">
        <f>SUM(I14:I16)</f>
        <v>10173</v>
      </c>
      <c r="J17" s="995" t="s">
        <v>21</v>
      </c>
      <c r="K17" s="994">
        <f>SUM(K14:K16)+6</f>
        <v>10010</v>
      </c>
      <c r="L17" s="995" t="s">
        <v>21</v>
      </c>
      <c r="M17" s="994">
        <f>SUM(M14:M16)+8</f>
        <v>9679</v>
      </c>
      <c r="N17" s="995" t="s">
        <v>21</v>
      </c>
      <c r="O17" s="994">
        <f>SUM(O14:O16)+322</f>
        <v>9300</v>
      </c>
      <c r="P17" s="996" t="s">
        <v>21</v>
      </c>
      <c r="R17" s="997">
        <f>SUM(G14:G16)</f>
        <v>10221</v>
      </c>
      <c r="S17" s="998">
        <f>SUM(I14:I16)</f>
        <v>10173</v>
      </c>
      <c r="T17" s="998">
        <f>SUM(K14:K16)</f>
        <v>10004</v>
      </c>
      <c r="U17" s="998">
        <f>SUM(M14:M16)</f>
        <v>9671</v>
      </c>
      <c r="V17" s="997">
        <f>SUM(O14:O16)</f>
        <v>8978</v>
      </c>
    </row>
    <row r="18" spans="3:22" ht="15.75" customHeight="1">
      <c r="C18" s="986" t="s">
        <v>543</v>
      </c>
      <c r="D18" s="986"/>
      <c r="E18" s="986"/>
      <c r="F18" s="987" t="s">
        <v>537</v>
      </c>
      <c r="G18" s="883">
        <v>2613</v>
      </c>
      <c r="H18" s="988">
        <f>+G18/R21</f>
        <v>0.1575805089856471</v>
      </c>
      <c r="I18" s="883">
        <v>2901</v>
      </c>
      <c r="J18" s="988">
        <f>+I18/S21</f>
        <v>0.16551606093455812</v>
      </c>
      <c r="K18" s="883">
        <v>2922</v>
      </c>
      <c r="L18" s="988">
        <f>+K18/T21</f>
        <v>0.16258624527042065</v>
      </c>
      <c r="M18" s="883">
        <v>2344</v>
      </c>
      <c r="N18" s="988">
        <f>+M18/U21</f>
        <v>0.13789046414494971</v>
      </c>
      <c r="O18" s="883">
        <v>2019</v>
      </c>
      <c r="P18" s="989">
        <f>+O18/V21</f>
        <v>0.11867395521072122</v>
      </c>
      <c r="R18" s="990"/>
      <c r="S18" s="991"/>
      <c r="T18" s="991"/>
      <c r="U18" s="991"/>
      <c r="V18" s="990"/>
    </row>
    <row r="19" spans="3:22" ht="15.75" customHeight="1">
      <c r="C19" s="986"/>
      <c r="D19" s="986"/>
      <c r="E19" s="986"/>
      <c r="F19" s="987" t="s">
        <v>538</v>
      </c>
      <c r="G19" s="883">
        <v>11766</v>
      </c>
      <c r="H19" s="988">
        <f>+G19/R21</f>
        <v>0.70956458810758649</v>
      </c>
      <c r="I19" s="883">
        <v>11863</v>
      </c>
      <c r="J19" s="988">
        <f>+I19/S21</f>
        <v>0.67684144462828777</v>
      </c>
      <c r="K19" s="883">
        <v>11500</v>
      </c>
      <c r="L19" s="988">
        <f>+K19/T21</f>
        <v>0.63988426441130652</v>
      </c>
      <c r="M19" s="883">
        <v>10214</v>
      </c>
      <c r="N19" s="988">
        <f>+M19/U21</f>
        <v>0.6008588740514148</v>
      </c>
      <c r="O19" s="883">
        <v>10031</v>
      </c>
      <c r="P19" s="989">
        <f>+O19/V21</f>
        <v>0.58960794686416274</v>
      </c>
      <c r="R19" s="990"/>
      <c r="S19" s="991"/>
      <c r="T19" s="991"/>
      <c r="U19" s="991"/>
      <c r="V19" s="990"/>
    </row>
    <row r="20" spans="3:22" ht="15.75" customHeight="1">
      <c r="C20" s="986"/>
      <c r="D20" s="986"/>
      <c r="E20" s="986"/>
      <c r="F20" s="987" t="s">
        <v>539</v>
      </c>
      <c r="G20" s="883">
        <v>2203</v>
      </c>
      <c r="H20" s="988">
        <f>+G20/R21</f>
        <v>0.13285490290676638</v>
      </c>
      <c r="I20" s="883">
        <v>2763</v>
      </c>
      <c r="J20" s="988">
        <f>+I20/S21</f>
        <v>0.15764249443715411</v>
      </c>
      <c r="K20" s="883">
        <v>3550</v>
      </c>
      <c r="L20" s="988">
        <f>+K20/T21</f>
        <v>0.19752949031827288</v>
      </c>
      <c r="M20" s="883">
        <v>4441</v>
      </c>
      <c r="N20" s="988">
        <f>+M20/U21</f>
        <v>0.26125066180363549</v>
      </c>
      <c r="O20" s="883">
        <v>4963</v>
      </c>
      <c r="P20" s="989">
        <f>+O20/V21</f>
        <v>0.2917180979251161</v>
      </c>
      <c r="R20" s="990"/>
      <c r="S20" s="991"/>
      <c r="T20" s="991"/>
      <c r="U20" s="991"/>
      <c r="V20" s="990"/>
    </row>
    <row r="21" spans="3:22" ht="15.75" customHeight="1">
      <c r="C21" s="992"/>
      <c r="D21" s="992"/>
      <c r="E21" s="992"/>
      <c r="F21" s="993" t="s">
        <v>540</v>
      </c>
      <c r="G21" s="994">
        <f>SUM(G18:G20)</f>
        <v>16582</v>
      </c>
      <c r="H21" s="995" t="s">
        <v>21</v>
      </c>
      <c r="I21" s="994">
        <f>SUM(I18:I20)+3</f>
        <v>17530</v>
      </c>
      <c r="J21" s="995" t="s">
        <v>21</v>
      </c>
      <c r="K21" s="994">
        <f>SUM(K18:K20)</f>
        <v>17972</v>
      </c>
      <c r="L21" s="995" t="s">
        <v>21</v>
      </c>
      <c r="M21" s="994">
        <f>SUM(M18:M20)+34</f>
        <v>17033</v>
      </c>
      <c r="N21" s="995" t="s">
        <v>21</v>
      </c>
      <c r="O21" s="994">
        <f>SUM(O18:O20)+116</f>
        <v>17129</v>
      </c>
      <c r="P21" s="996" t="s">
        <v>21</v>
      </c>
      <c r="R21" s="997">
        <f>SUM(G18:G20)</f>
        <v>16582</v>
      </c>
      <c r="S21" s="998">
        <f>SUM(I18:I20)</f>
        <v>17527</v>
      </c>
      <c r="T21" s="998">
        <f>SUM(K18:K20)</f>
        <v>17972</v>
      </c>
      <c r="U21" s="998">
        <f>SUM(M18:M20)</f>
        <v>16999</v>
      </c>
      <c r="V21" s="997">
        <f>SUM(O18:O20)</f>
        <v>17013</v>
      </c>
    </row>
    <row r="22" spans="3:22" ht="15.75" customHeight="1">
      <c r="C22" s="986" t="s">
        <v>80</v>
      </c>
      <c r="D22" s="986"/>
      <c r="E22" s="986"/>
      <c r="F22" s="987" t="s">
        <v>537</v>
      </c>
      <c r="G22" s="883">
        <v>1833</v>
      </c>
      <c r="H22" s="988">
        <f>+G22/R25</f>
        <v>0.14115200985676882</v>
      </c>
      <c r="I22" s="883">
        <v>1526</v>
      </c>
      <c r="J22" s="988">
        <f>+I22/S25</f>
        <v>0.12314396384764364</v>
      </c>
      <c r="K22" s="883">
        <v>1255</v>
      </c>
      <c r="L22" s="988">
        <f>+K22/T25</f>
        <v>0.10765139818150626</v>
      </c>
      <c r="M22" s="883">
        <v>1118</v>
      </c>
      <c r="N22" s="988">
        <f>+M22/U25</f>
        <v>0.10011641443538999</v>
      </c>
      <c r="O22" s="883">
        <v>1030</v>
      </c>
      <c r="P22" s="989">
        <f>+O22/V25</f>
        <v>9.6162823265801514E-2</v>
      </c>
      <c r="R22" s="990"/>
      <c r="S22" s="991"/>
      <c r="T22" s="991"/>
      <c r="U22" s="991"/>
      <c r="V22" s="990"/>
    </row>
    <row r="23" spans="3:22" ht="15.75" customHeight="1">
      <c r="C23" s="986"/>
      <c r="D23" s="986"/>
      <c r="E23" s="986"/>
      <c r="F23" s="987" t="s">
        <v>538</v>
      </c>
      <c r="G23" s="883">
        <v>8802</v>
      </c>
      <c r="H23" s="988">
        <f>+G23/R25</f>
        <v>0.67780686893577702</v>
      </c>
      <c r="I23" s="883">
        <v>8152</v>
      </c>
      <c r="J23" s="988">
        <f>+I23/S25</f>
        <v>0.65784377017430595</v>
      </c>
      <c r="K23" s="883">
        <v>7285</v>
      </c>
      <c r="L23" s="988">
        <f>+K23/T25</f>
        <v>0.62489277749185113</v>
      </c>
      <c r="M23" s="883">
        <v>6553</v>
      </c>
      <c r="N23" s="988">
        <f>+M23/U25</f>
        <v>0.58681830393122592</v>
      </c>
      <c r="O23" s="883">
        <v>6030</v>
      </c>
      <c r="P23" s="989">
        <f>+O23/V25</f>
        <v>0.56297264494444965</v>
      </c>
      <c r="R23" s="990"/>
      <c r="S23" s="991"/>
      <c r="T23" s="991"/>
      <c r="U23" s="991"/>
      <c r="V23" s="990"/>
    </row>
    <row r="24" spans="3:22" ht="15.75" customHeight="1">
      <c r="C24" s="986"/>
      <c r="D24" s="986"/>
      <c r="E24" s="986"/>
      <c r="F24" s="987" t="s">
        <v>539</v>
      </c>
      <c r="G24" s="883">
        <v>2351</v>
      </c>
      <c r="H24" s="988">
        <f>+G24/R25</f>
        <v>0.18104112120745419</v>
      </c>
      <c r="I24" s="883">
        <v>2714</v>
      </c>
      <c r="J24" s="988">
        <f>+I24/S25</f>
        <v>0.21901226597805035</v>
      </c>
      <c r="K24" s="883">
        <v>3118</v>
      </c>
      <c r="L24" s="988">
        <f>+K24/T25</f>
        <v>0.26745582432664267</v>
      </c>
      <c r="M24" s="883">
        <v>3496</v>
      </c>
      <c r="N24" s="988">
        <f>+M24/U25</f>
        <v>0.3130652816333841</v>
      </c>
      <c r="O24" s="883">
        <v>3651</v>
      </c>
      <c r="P24" s="989">
        <f>+O24/V25</f>
        <v>0.34086453178974885</v>
      </c>
      <c r="R24" s="990"/>
      <c r="S24" s="991"/>
      <c r="T24" s="991"/>
      <c r="U24" s="991"/>
      <c r="V24" s="990"/>
    </row>
    <row r="25" spans="3:22" ht="15.75" customHeight="1">
      <c r="C25" s="992"/>
      <c r="D25" s="992"/>
      <c r="E25" s="992"/>
      <c r="F25" s="993" t="s">
        <v>540</v>
      </c>
      <c r="G25" s="994">
        <f>SUM(G22:G24)+1</f>
        <v>12987</v>
      </c>
      <c r="H25" s="995" t="s">
        <v>21</v>
      </c>
      <c r="I25" s="994">
        <f>SUM(I22:I24)+7</f>
        <v>12399</v>
      </c>
      <c r="J25" s="995" t="s">
        <v>21</v>
      </c>
      <c r="K25" s="994">
        <f>SUM(K22:K24)+18</f>
        <v>11676</v>
      </c>
      <c r="L25" s="995" t="s">
        <v>21</v>
      </c>
      <c r="M25" s="994">
        <f>SUM(M22:M24)+4</f>
        <v>11171</v>
      </c>
      <c r="N25" s="995" t="s">
        <v>21</v>
      </c>
      <c r="O25" s="994">
        <f>SUM(O22:O24)+125</f>
        <v>10836</v>
      </c>
      <c r="P25" s="996" t="s">
        <v>21</v>
      </c>
      <c r="R25" s="997">
        <f>SUM(G22:G24)</f>
        <v>12986</v>
      </c>
      <c r="S25" s="998">
        <f>SUM(I22:I24)</f>
        <v>12392</v>
      </c>
      <c r="T25" s="998">
        <f>SUM(K22:K24)</f>
        <v>11658</v>
      </c>
      <c r="U25" s="998">
        <f>SUM(M22:M24)</f>
        <v>11167</v>
      </c>
      <c r="V25" s="997">
        <f>SUM(O22:O24)</f>
        <v>10711</v>
      </c>
    </row>
    <row r="26" spans="3:22" ht="15.75" customHeight="1">
      <c r="C26" s="986" t="s">
        <v>544</v>
      </c>
      <c r="D26" s="986"/>
      <c r="E26" s="986"/>
      <c r="F26" s="987" t="s">
        <v>537</v>
      </c>
      <c r="G26" s="883">
        <v>1875</v>
      </c>
      <c r="H26" s="988">
        <f>+G26/R29</f>
        <v>0.13783724178490039</v>
      </c>
      <c r="I26" s="883">
        <v>1503</v>
      </c>
      <c r="J26" s="988">
        <f>+I26/S29</f>
        <v>0.11879544736010117</v>
      </c>
      <c r="K26" s="883">
        <v>1202</v>
      </c>
      <c r="L26" s="988">
        <f>+K26/T29</f>
        <v>0.10217613056783408</v>
      </c>
      <c r="M26" s="883">
        <v>1032</v>
      </c>
      <c r="N26" s="988">
        <f>+M26/U29</f>
        <v>9.623274897426333E-2</v>
      </c>
      <c r="O26" s="883">
        <v>821</v>
      </c>
      <c r="P26" s="989">
        <f>+O26/V29</f>
        <v>8.4352203842597354E-2</v>
      </c>
      <c r="R26" s="990"/>
      <c r="S26" s="991"/>
      <c r="T26" s="991"/>
      <c r="U26" s="991"/>
      <c r="V26" s="990"/>
    </row>
    <row r="27" spans="3:22" ht="15.75" customHeight="1">
      <c r="C27" s="986"/>
      <c r="D27" s="986"/>
      <c r="E27" s="986"/>
      <c r="F27" s="987" t="s">
        <v>538</v>
      </c>
      <c r="G27" s="883">
        <v>8820</v>
      </c>
      <c r="H27" s="988">
        <f>+G27/R29</f>
        <v>0.64838638535617144</v>
      </c>
      <c r="I27" s="883">
        <v>8021</v>
      </c>
      <c r="J27" s="988">
        <f>+I27/S29</f>
        <v>0.63397091368953529</v>
      </c>
      <c r="K27" s="883">
        <v>7237</v>
      </c>
      <c r="L27" s="988">
        <f>+K27/T29</f>
        <v>0.61518191091465491</v>
      </c>
      <c r="M27" s="883">
        <v>5965</v>
      </c>
      <c r="N27" s="988">
        <f>+M27/U29</f>
        <v>0.55622901902275268</v>
      </c>
      <c r="O27" s="883">
        <v>5039</v>
      </c>
      <c r="P27" s="989">
        <f>+O27/V29</f>
        <v>0.51772320969896224</v>
      </c>
      <c r="R27" s="990"/>
      <c r="S27" s="991"/>
      <c r="T27" s="991"/>
      <c r="U27" s="991"/>
      <c r="V27" s="990"/>
    </row>
    <row r="28" spans="3:22" ht="15.75" customHeight="1">
      <c r="C28" s="986"/>
      <c r="D28" s="986"/>
      <c r="E28" s="986"/>
      <c r="F28" s="987" t="s">
        <v>539</v>
      </c>
      <c r="G28" s="883">
        <v>2908</v>
      </c>
      <c r="H28" s="988">
        <f>+G28/R29</f>
        <v>0.21377637285892817</v>
      </c>
      <c r="I28" s="883">
        <v>3128</v>
      </c>
      <c r="J28" s="988">
        <f>+I28/S29</f>
        <v>0.24723363895036357</v>
      </c>
      <c r="K28" s="883">
        <v>3325</v>
      </c>
      <c r="L28" s="988">
        <f>+K28/T29</f>
        <v>0.28264195851751106</v>
      </c>
      <c r="M28" s="883">
        <v>3727</v>
      </c>
      <c r="N28" s="988">
        <f>+M28/U29</f>
        <v>0.34753823200298395</v>
      </c>
      <c r="O28" s="883">
        <v>3873</v>
      </c>
      <c r="P28" s="989">
        <f>+O28/V29</f>
        <v>0.39792458645844037</v>
      </c>
      <c r="R28" s="990"/>
      <c r="S28" s="991"/>
      <c r="T28" s="991"/>
      <c r="U28" s="991"/>
      <c r="V28" s="990"/>
    </row>
    <row r="29" spans="3:22" ht="15.75" customHeight="1">
      <c r="C29" s="992"/>
      <c r="D29" s="992"/>
      <c r="E29" s="992"/>
      <c r="F29" s="993" t="s">
        <v>540</v>
      </c>
      <c r="G29" s="994">
        <f>SUM(G26:G28)+2</f>
        <v>13605</v>
      </c>
      <c r="H29" s="995" t="s">
        <v>21</v>
      </c>
      <c r="I29" s="994">
        <f>SUM(I26:I28)+3</f>
        <v>12655</v>
      </c>
      <c r="J29" s="995" t="s">
        <v>21</v>
      </c>
      <c r="K29" s="994">
        <f>SUM(K26:K28)</f>
        <v>11764</v>
      </c>
      <c r="L29" s="995" t="s">
        <v>21</v>
      </c>
      <c r="M29" s="994">
        <f>SUM(M26:M28)</f>
        <v>10724</v>
      </c>
      <c r="N29" s="995" t="s">
        <v>21</v>
      </c>
      <c r="O29" s="994">
        <f>SUM(O26:O28)+28</f>
        <v>9761</v>
      </c>
      <c r="P29" s="996" t="s">
        <v>21</v>
      </c>
      <c r="R29" s="997">
        <f>SUM(G26:G28)</f>
        <v>13603</v>
      </c>
      <c r="S29" s="998">
        <f>SUM(I26:I28)</f>
        <v>12652</v>
      </c>
      <c r="T29" s="998">
        <f>SUM(K26:K28)</f>
        <v>11764</v>
      </c>
      <c r="U29" s="998">
        <f>SUM(M26:M28)</f>
        <v>10724</v>
      </c>
      <c r="V29" s="997">
        <f>SUM(O26:O28)</f>
        <v>9733</v>
      </c>
    </row>
    <row r="30" spans="3:22" ht="15.75" customHeight="1">
      <c r="C30" s="999" t="s">
        <v>545</v>
      </c>
      <c r="D30" s="999"/>
      <c r="E30" s="999"/>
      <c r="F30" s="1000" t="s">
        <v>537</v>
      </c>
      <c r="G30" s="1001">
        <v>2027</v>
      </c>
      <c r="H30" s="1002">
        <f>+G30/R33</f>
        <v>0.15131382502239474</v>
      </c>
      <c r="I30" s="1001">
        <v>2393</v>
      </c>
      <c r="J30" s="1002">
        <f>+I30/S33</f>
        <v>0.15826719576719578</v>
      </c>
      <c r="K30" s="1001">
        <v>2629</v>
      </c>
      <c r="L30" s="1002">
        <f>+K30/T33</f>
        <v>0.1606575409435346</v>
      </c>
      <c r="M30" s="1001">
        <v>2595</v>
      </c>
      <c r="N30" s="1002">
        <f>+M30/U33</f>
        <v>0.15283585605748276</v>
      </c>
      <c r="O30" s="1001">
        <v>2709</v>
      </c>
      <c r="P30" s="1003">
        <f>+O30/V33</f>
        <v>0.14818664186860675</v>
      </c>
      <c r="R30" s="990"/>
      <c r="S30" s="991"/>
      <c r="T30" s="991"/>
      <c r="U30" s="991"/>
      <c r="V30" s="990"/>
    </row>
    <row r="31" spans="3:22" ht="15.75" customHeight="1">
      <c r="C31" s="999"/>
      <c r="D31" s="999"/>
      <c r="E31" s="999"/>
      <c r="F31" s="1000" t="s">
        <v>538</v>
      </c>
      <c r="G31" s="1001">
        <v>9241</v>
      </c>
      <c r="H31" s="1002">
        <f>+G31/R33</f>
        <v>0.68983278590624064</v>
      </c>
      <c r="I31" s="1001">
        <v>9920</v>
      </c>
      <c r="J31" s="1002">
        <f>+I31/S33</f>
        <v>0.65608465608465605</v>
      </c>
      <c r="K31" s="1001">
        <v>10217</v>
      </c>
      <c r="L31" s="1002">
        <f>+K31/T33</f>
        <v>0.62435834759227571</v>
      </c>
      <c r="M31" s="1001">
        <v>10125</v>
      </c>
      <c r="N31" s="1002">
        <f>+M31/U33</f>
        <v>0.59632487190058303</v>
      </c>
      <c r="O31" s="1001">
        <v>10804</v>
      </c>
      <c r="P31" s="1003">
        <f>+O31/V33</f>
        <v>0.59099611618620429</v>
      </c>
      <c r="R31" s="1004"/>
      <c r="S31" s="991"/>
      <c r="T31" s="991"/>
      <c r="U31" s="991"/>
      <c r="V31" s="990"/>
    </row>
    <row r="32" spans="3:22" ht="15.75" customHeight="1">
      <c r="C32" s="999"/>
      <c r="D32" s="999"/>
      <c r="E32" s="999"/>
      <c r="F32" s="1000" t="s">
        <v>539</v>
      </c>
      <c r="G32" s="1001">
        <v>2128</v>
      </c>
      <c r="H32" s="1002">
        <f>+G32/R33</f>
        <v>0.15885338907136459</v>
      </c>
      <c r="I32" s="1001">
        <v>2807</v>
      </c>
      <c r="J32" s="1002">
        <f>+I32/S33</f>
        <v>0.18564814814814815</v>
      </c>
      <c r="K32" s="1001">
        <v>3518</v>
      </c>
      <c r="L32" s="1002">
        <f>+K32/T33</f>
        <v>0.21498411146418969</v>
      </c>
      <c r="M32" s="1001">
        <v>4259</v>
      </c>
      <c r="N32" s="1002">
        <f>+M32/U33</f>
        <v>0.25083927204193418</v>
      </c>
      <c r="O32" s="1005">
        <v>4768</v>
      </c>
      <c r="P32" s="1006">
        <f>+O32/V33</f>
        <v>0.26081724194518902</v>
      </c>
      <c r="Q32" s="40"/>
      <c r="R32" s="1004"/>
      <c r="S32" s="1007"/>
      <c r="T32" s="1007"/>
      <c r="U32" s="1007"/>
      <c r="V32" s="990"/>
    </row>
    <row r="33" spans="1:25" ht="15.75" customHeight="1">
      <c r="C33" s="1008"/>
      <c r="D33" s="1008"/>
      <c r="E33" s="1008"/>
      <c r="F33" s="1009" t="s">
        <v>540</v>
      </c>
      <c r="G33" s="1010">
        <f>SUM(G30:G32)</f>
        <v>13396</v>
      </c>
      <c r="H33" s="1011" t="s">
        <v>21</v>
      </c>
      <c r="I33" s="1010">
        <f>SUM(I30:I32)+3</f>
        <v>15123</v>
      </c>
      <c r="J33" s="1011" t="s">
        <v>21</v>
      </c>
      <c r="K33" s="1010">
        <f>SUM(K30:K32)+5</f>
        <v>16369</v>
      </c>
      <c r="L33" s="1011" t="s">
        <v>21</v>
      </c>
      <c r="M33" s="1010">
        <f>SUM(M30:M32)+34</f>
        <v>17013</v>
      </c>
      <c r="N33" s="1011" t="s">
        <v>21</v>
      </c>
      <c r="O33" s="1010">
        <f>SUM(O30:O32)+48</f>
        <v>18329</v>
      </c>
      <c r="P33" s="1012" t="s">
        <v>21</v>
      </c>
      <c r="R33" s="997">
        <f>SUM(G30:G32)</f>
        <v>13396</v>
      </c>
      <c r="S33" s="998">
        <f>SUM(I30:I32)</f>
        <v>15120</v>
      </c>
      <c r="T33" s="998">
        <f>SUM(K30:K32)</f>
        <v>16364</v>
      </c>
      <c r="U33" s="998">
        <f>SUM(M30:M32)</f>
        <v>16979</v>
      </c>
      <c r="V33" s="997">
        <f>SUM(O30:O32)</f>
        <v>18281</v>
      </c>
    </row>
    <row r="34" spans="1:25" ht="15.75" customHeight="1">
      <c r="C34" s="986" t="s">
        <v>546</v>
      </c>
      <c r="D34" s="986"/>
      <c r="E34" s="986"/>
      <c r="F34" s="987" t="s">
        <v>537</v>
      </c>
      <c r="G34" s="883">
        <v>1768</v>
      </c>
      <c r="H34" s="988">
        <f>+G34/R37</f>
        <v>0.11172901921132457</v>
      </c>
      <c r="I34" s="883">
        <v>1356</v>
      </c>
      <c r="J34" s="988">
        <f>+I34/S37</f>
        <v>9.5452625651133327E-2</v>
      </c>
      <c r="K34" s="883">
        <v>1131</v>
      </c>
      <c r="L34" s="988">
        <f>+K34/T37</f>
        <v>8.2458442694663167E-2</v>
      </c>
      <c r="M34" s="883">
        <v>896</v>
      </c>
      <c r="N34" s="988">
        <f>+M34/U37</f>
        <v>7.7696843565730145E-2</v>
      </c>
      <c r="O34" s="883">
        <v>683</v>
      </c>
      <c r="P34" s="989">
        <f>+O34/V37</f>
        <v>6.3576282230289494E-2</v>
      </c>
      <c r="R34" s="990"/>
      <c r="S34" s="991"/>
      <c r="T34" s="991"/>
      <c r="U34" s="991"/>
      <c r="V34" s="990"/>
    </row>
    <row r="35" spans="1:25" s="751" customFormat="1" ht="15.75" customHeight="1">
      <c r="A35" s="752"/>
      <c r="B35" s="752"/>
      <c r="C35" s="986"/>
      <c r="D35" s="986"/>
      <c r="E35" s="986"/>
      <c r="F35" s="987" t="s">
        <v>538</v>
      </c>
      <c r="G35" s="883">
        <v>10906</v>
      </c>
      <c r="H35" s="988">
        <f>+G35/R37</f>
        <v>0.68920626895854398</v>
      </c>
      <c r="I35" s="883">
        <v>9445</v>
      </c>
      <c r="J35" s="988">
        <f>+I35/S37</f>
        <v>0.66485991834436153</v>
      </c>
      <c r="K35" s="883">
        <v>8757</v>
      </c>
      <c r="L35" s="988">
        <f>+K35/T37</f>
        <v>0.63845144356955386</v>
      </c>
      <c r="M35" s="883">
        <v>6511</v>
      </c>
      <c r="N35" s="988">
        <f>+M35/U37</f>
        <v>0.56460284425945195</v>
      </c>
      <c r="O35" s="883">
        <v>5940</v>
      </c>
      <c r="P35" s="989">
        <f>+O35/V37</f>
        <v>0.55291817927953091</v>
      </c>
      <c r="Q35" s="752"/>
      <c r="R35" s="990"/>
      <c r="S35" s="991"/>
      <c r="T35" s="991"/>
      <c r="U35" s="991"/>
      <c r="V35" s="990"/>
    </row>
    <row r="36" spans="1:25" s="751" customFormat="1" ht="15.75" customHeight="1">
      <c r="A36" s="752"/>
      <c r="B36" s="752"/>
      <c r="C36" s="986"/>
      <c r="D36" s="986"/>
      <c r="E36" s="986"/>
      <c r="F36" s="987" t="s">
        <v>539</v>
      </c>
      <c r="G36" s="883">
        <v>3150</v>
      </c>
      <c r="H36" s="988">
        <f>+G36/R37</f>
        <v>0.19906471183013144</v>
      </c>
      <c r="I36" s="883">
        <v>3405</v>
      </c>
      <c r="J36" s="988">
        <f>+I36/S37</f>
        <v>0.23968745600450514</v>
      </c>
      <c r="K36" s="883">
        <v>3828</v>
      </c>
      <c r="L36" s="988">
        <f>+K36/T37</f>
        <v>0.27909011373578302</v>
      </c>
      <c r="M36" s="883">
        <v>4125</v>
      </c>
      <c r="N36" s="988">
        <f>+M36/U37</f>
        <v>0.3577003121748179</v>
      </c>
      <c r="O36" s="883">
        <v>4120</v>
      </c>
      <c r="P36" s="989">
        <f>+O36/V37</f>
        <v>0.38350553849017965</v>
      </c>
      <c r="Q36" s="752"/>
      <c r="R36" s="990"/>
      <c r="S36" s="991"/>
      <c r="T36" s="991"/>
      <c r="U36" s="991"/>
      <c r="V36" s="990"/>
    </row>
    <row r="37" spans="1:25" s="751" customFormat="1" ht="15.75" customHeight="1">
      <c r="A37" s="752"/>
      <c r="B37" s="752"/>
      <c r="C37" s="992"/>
      <c r="D37" s="992"/>
      <c r="E37" s="992"/>
      <c r="F37" s="993" t="s">
        <v>540</v>
      </c>
      <c r="G37" s="994">
        <f>SUM(G34:G36)+5</f>
        <v>15829</v>
      </c>
      <c r="H37" s="995" t="s">
        <v>21</v>
      </c>
      <c r="I37" s="994">
        <f>SUM(I34:I36)</f>
        <v>14206</v>
      </c>
      <c r="J37" s="995" t="s">
        <v>21</v>
      </c>
      <c r="K37" s="994">
        <f>SUM(K34:K36)+137</f>
        <v>13853</v>
      </c>
      <c r="L37" s="995" t="s">
        <v>21</v>
      </c>
      <c r="M37" s="994">
        <f>SUM(M34:M36)+254</f>
        <v>11786</v>
      </c>
      <c r="N37" s="995" t="s">
        <v>21</v>
      </c>
      <c r="O37" s="994">
        <f>SUM(O34:O36)+550</f>
        <v>11293</v>
      </c>
      <c r="P37" s="996" t="s">
        <v>21</v>
      </c>
      <c r="Q37" s="752"/>
      <c r="R37" s="997">
        <f>SUM(G34:G36)</f>
        <v>15824</v>
      </c>
      <c r="S37" s="998">
        <f>SUM(I34:I36)</f>
        <v>14206</v>
      </c>
      <c r="T37" s="998">
        <f>SUM(K34:K36)</f>
        <v>13716</v>
      </c>
      <c r="U37" s="998">
        <f>SUM(M34:M36)</f>
        <v>11532</v>
      </c>
      <c r="V37" s="997">
        <f>SUM(O34:O36)</f>
        <v>10743</v>
      </c>
    </row>
    <row r="38" spans="1:25" s="751" customFormat="1" ht="15.75" customHeight="1">
      <c r="A38" s="752"/>
      <c r="B38" s="752"/>
      <c r="C38" s="986" t="s">
        <v>84</v>
      </c>
      <c r="D38" s="986"/>
      <c r="E38" s="986"/>
      <c r="F38" s="987" t="s">
        <v>537</v>
      </c>
      <c r="G38" s="883">
        <v>1118</v>
      </c>
      <c r="H38" s="988">
        <f>+G38/R41</f>
        <v>0.12330429028344546</v>
      </c>
      <c r="I38" s="883">
        <v>923</v>
      </c>
      <c r="J38" s="988">
        <f>+I38/S41</f>
        <v>0.10592150562313518</v>
      </c>
      <c r="K38" s="883">
        <v>733</v>
      </c>
      <c r="L38" s="988">
        <f>+K38/T41</f>
        <v>8.9259620068192894E-2</v>
      </c>
      <c r="M38" s="883">
        <v>573</v>
      </c>
      <c r="N38" s="988">
        <f>+M38/U41</f>
        <v>7.815057283142389E-2</v>
      </c>
      <c r="O38" s="883">
        <v>446</v>
      </c>
      <c r="P38" s="989">
        <f>+O38/V41</f>
        <v>6.6438254133770303E-2</v>
      </c>
      <c r="Q38" s="752"/>
      <c r="R38" s="990"/>
      <c r="S38" s="991"/>
      <c r="T38" s="991"/>
      <c r="U38" s="991"/>
      <c r="V38" s="990"/>
    </row>
    <row r="39" spans="1:25" s="751" customFormat="1" ht="15.75" customHeight="1">
      <c r="A39" s="752"/>
      <c r="B39" s="752"/>
      <c r="C39" s="986"/>
      <c r="D39" s="986"/>
      <c r="E39" s="986"/>
      <c r="F39" s="987" t="s">
        <v>538</v>
      </c>
      <c r="G39" s="883">
        <v>5882</v>
      </c>
      <c r="H39" s="988">
        <f>+G39/R41</f>
        <v>0.64872614977390541</v>
      </c>
      <c r="I39" s="883">
        <v>5471</v>
      </c>
      <c r="J39" s="988">
        <f>+I39/S41</f>
        <v>0.62784025705760849</v>
      </c>
      <c r="K39" s="883">
        <v>4782</v>
      </c>
      <c r="L39" s="988">
        <f>+K39/T41</f>
        <v>0.58231855820750122</v>
      </c>
      <c r="M39" s="883">
        <v>3919</v>
      </c>
      <c r="N39" s="988">
        <f>+M39/U41</f>
        <v>0.534506273867976</v>
      </c>
      <c r="O39" s="883">
        <v>3344</v>
      </c>
      <c r="P39" s="989">
        <f>+O39/V41</f>
        <v>0.49813794130791</v>
      </c>
      <c r="Q39" s="752"/>
      <c r="R39" s="990"/>
      <c r="S39" s="991"/>
      <c r="T39" s="991"/>
      <c r="U39" s="991"/>
      <c r="V39" s="990"/>
    </row>
    <row r="40" spans="1:25" s="751" customFormat="1" ht="15.75" customHeight="1">
      <c r="A40" s="752"/>
      <c r="B40" s="752"/>
      <c r="C40" s="986"/>
      <c r="D40" s="986"/>
      <c r="E40" s="986"/>
      <c r="F40" s="987" t="s">
        <v>539</v>
      </c>
      <c r="G40" s="883">
        <v>2067</v>
      </c>
      <c r="H40" s="988">
        <f>+G40/R41</f>
        <v>0.22796955994264917</v>
      </c>
      <c r="I40" s="883">
        <v>2320</v>
      </c>
      <c r="J40" s="988">
        <f>+I40/S41</f>
        <v>0.26623823731925639</v>
      </c>
      <c r="K40" s="883">
        <v>2697</v>
      </c>
      <c r="L40" s="988">
        <f>+K40/T41</f>
        <v>0.3284218217243059</v>
      </c>
      <c r="M40" s="883">
        <v>2840</v>
      </c>
      <c r="N40" s="988">
        <f>+M40/U41</f>
        <v>0.3873431533006001</v>
      </c>
      <c r="O40" s="883">
        <v>2923</v>
      </c>
      <c r="P40" s="989">
        <f>+O40/V41</f>
        <v>0.43542380455831969</v>
      </c>
      <c r="Q40" s="752"/>
      <c r="R40" s="990"/>
      <c r="S40" s="991"/>
      <c r="T40" s="991"/>
      <c r="U40" s="991"/>
      <c r="V40" s="990"/>
    </row>
    <row r="41" spans="1:25" s="751" customFormat="1" ht="15.75" customHeight="1">
      <c r="A41" s="752"/>
      <c r="B41" s="752"/>
      <c r="C41" s="992"/>
      <c r="D41" s="992"/>
      <c r="E41" s="992"/>
      <c r="F41" s="993" t="s">
        <v>540</v>
      </c>
      <c r="G41" s="994">
        <f>SUM(G38:G40)+8</f>
        <v>9075</v>
      </c>
      <c r="H41" s="995" t="s">
        <v>21</v>
      </c>
      <c r="I41" s="994">
        <f>SUM(I38:I40)</f>
        <v>8714</v>
      </c>
      <c r="J41" s="995" t="s">
        <v>21</v>
      </c>
      <c r="K41" s="994">
        <f>SUM(K38:K40)</f>
        <v>8212</v>
      </c>
      <c r="L41" s="995" t="s">
        <v>21</v>
      </c>
      <c r="M41" s="994">
        <f>SUM(M38:M40)+1</f>
        <v>7333</v>
      </c>
      <c r="N41" s="995" t="s">
        <v>21</v>
      </c>
      <c r="O41" s="994">
        <f>SUM(O38:O40)+9</f>
        <v>6722</v>
      </c>
      <c r="P41" s="996" t="s">
        <v>21</v>
      </c>
      <c r="Q41" s="752"/>
      <c r="R41" s="997">
        <f>SUM(G38:G40)</f>
        <v>9067</v>
      </c>
      <c r="S41" s="998">
        <f>SUM(I38:I40)</f>
        <v>8714</v>
      </c>
      <c r="T41" s="998">
        <f>SUM(K38:K40)</f>
        <v>8212</v>
      </c>
      <c r="U41" s="998">
        <f>SUM(M38:M40)</f>
        <v>7332</v>
      </c>
      <c r="V41" s="997">
        <f>SUM(O38:O40)</f>
        <v>6713</v>
      </c>
    </row>
    <row r="42" spans="1:25" s="751" customFormat="1" ht="15.75" customHeight="1">
      <c r="A42" s="752"/>
      <c r="B42" s="752"/>
      <c r="C42" s="986" t="s">
        <v>547</v>
      </c>
      <c r="D42" s="986"/>
      <c r="E42" s="986"/>
      <c r="F42" s="987" t="s">
        <v>537</v>
      </c>
      <c r="G42" s="1013">
        <v>3627</v>
      </c>
      <c r="H42" s="1014">
        <f>+G42/R45</f>
        <v>0.13087248322147652</v>
      </c>
      <c r="I42" s="1013">
        <v>3270</v>
      </c>
      <c r="J42" s="1014">
        <f>+I42/S45</f>
        <v>0.11922992780573179</v>
      </c>
      <c r="K42" s="1013">
        <v>2846</v>
      </c>
      <c r="L42" s="1014">
        <f>+K42/T45</f>
        <v>0.10609901580674024</v>
      </c>
      <c r="M42" s="1013">
        <v>2271</v>
      </c>
      <c r="N42" s="1014">
        <f>+M42/U45</f>
        <v>9.1212145553859744E-2</v>
      </c>
      <c r="O42" s="1013">
        <v>1749</v>
      </c>
      <c r="P42" s="1015">
        <f>+O42/V45</f>
        <v>7.5430197955751066E-2</v>
      </c>
      <c r="Q42" s="752"/>
      <c r="R42" s="990"/>
      <c r="S42" s="991"/>
      <c r="T42" s="991"/>
      <c r="U42" s="991"/>
      <c r="V42" s="990"/>
    </row>
    <row r="43" spans="1:25" s="751" customFormat="1" ht="15.75" customHeight="1">
      <c r="A43" s="752"/>
      <c r="B43" s="752"/>
      <c r="C43" s="986"/>
      <c r="D43" s="986"/>
      <c r="E43" s="986"/>
      <c r="F43" s="987" t="s">
        <v>538</v>
      </c>
      <c r="G43" s="883">
        <v>17838</v>
      </c>
      <c r="H43" s="988">
        <f>+G43/R45</f>
        <v>0.64364581078155447</v>
      </c>
      <c r="I43" s="883">
        <v>16719</v>
      </c>
      <c r="J43" s="988">
        <f>+I43/S45</f>
        <v>0.60960402537737912</v>
      </c>
      <c r="K43" s="883">
        <v>15256</v>
      </c>
      <c r="L43" s="988">
        <f>+K43/T45</f>
        <v>0.5687444079928422</v>
      </c>
      <c r="M43" s="883">
        <v>12859</v>
      </c>
      <c r="N43" s="988">
        <f>+M43/U45</f>
        <v>0.51646718611936704</v>
      </c>
      <c r="O43" s="883">
        <v>11477</v>
      </c>
      <c r="P43" s="989">
        <f>+O43/V45</f>
        <v>0.49497563289774443</v>
      </c>
      <c r="Q43" s="752"/>
      <c r="R43" s="990"/>
      <c r="S43" s="991"/>
      <c r="T43" s="991"/>
      <c r="U43" s="991"/>
      <c r="V43" s="990"/>
    </row>
    <row r="44" spans="1:25" s="751" customFormat="1" ht="15.75" customHeight="1">
      <c r="A44" s="752"/>
      <c r="B44" s="752"/>
      <c r="C44" s="986"/>
      <c r="D44" s="986"/>
      <c r="E44" s="986"/>
      <c r="F44" s="987" t="s">
        <v>539</v>
      </c>
      <c r="G44" s="883">
        <v>6249</v>
      </c>
      <c r="H44" s="988">
        <f>+G44/R45</f>
        <v>0.22548170599696904</v>
      </c>
      <c r="I44" s="883">
        <v>7437</v>
      </c>
      <c r="J44" s="988">
        <f>+I44/S45</f>
        <v>0.27116604681688911</v>
      </c>
      <c r="K44" s="883">
        <v>8722</v>
      </c>
      <c r="L44" s="988">
        <f>+K44/T45</f>
        <v>0.32515657620041755</v>
      </c>
      <c r="M44" s="883">
        <v>9768</v>
      </c>
      <c r="N44" s="988">
        <f>+M44/U45</f>
        <v>0.39232066832677326</v>
      </c>
      <c r="O44" s="883">
        <v>9961</v>
      </c>
      <c r="P44" s="989">
        <f>+O44/V45</f>
        <v>0.4295941691465045</v>
      </c>
      <c r="Q44" s="752"/>
      <c r="R44" s="990"/>
      <c r="S44" s="991"/>
      <c r="T44" s="991"/>
      <c r="U44" s="991"/>
      <c r="V44" s="990"/>
    </row>
    <row r="45" spans="1:25" s="751" customFormat="1" ht="15.75" customHeight="1">
      <c r="A45" s="752"/>
      <c r="B45" s="752"/>
      <c r="C45" s="992"/>
      <c r="D45" s="992"/>
      <c r="E45" s="992"/>
      <c r="F45" s="993" t="s">
        <v>540</v>
      </c>
      <c r="G45" s="994">
        <f>SUM(G42:G44)+7</f>
        <v>27721</v>
      </c>
      <c r="H45" s="995" t="s">
        <v>21</v>
      </c>
      <c r="I45" s="994">
        <f>SUM(I42:I44)</f>
        <v>27426</v>
      </c>
      <c r="J45" s="995" t="s">
        <v>21</v>
      </c>
      <c r="K45" s="994">
        <f>SUM(K42:K44)+24</f>
        <v>26848</v>
      </c>
      <c r="L45" s="995" t="s">
        <v>21</v>
      </c>
      <c r="M45" s="994">
        <f>SUM(M42:M44)+128</f>
        <v>25026</v>
      </c>
      <c r="N45" s="995" t="s">
        <v>21</v>
      </c>
      <c r="O45" s="994">
        <f>SUM(O42:O44)+239</f>
        <v>23426</v>
      </c>
      <c r="P45" s="996" t="s">
        <v>21</v>
      </c>
      <c r="Q45" s="752"/>
      <c r="R45" s="997">
        <f>SUM(G42:G44)</f>
        <v>27714</v>
      </c>
      <c r="S45" s="998">
        <f>SUM(I42:I44)</f>
        <v>27426</v>
      </c>
      <c r="T45" s="998">
        <f>SUM(K42:K44)</f>
        <v>26824</v>
      </c>
      <c r="U45" s="998">
        <f>SUM(M42:M44)</f>
        <v>24898</v>
      </c>
      <c r="V45" s="997">
        <f>SUM(O42:O44)</f>
        <v>23187</v>
      </c>
    </row>
    <row r="46" spans="1:25" s="751" customFormat="1" ht="15.75" customHeight="1">
      <c r="A46" s="752"/>
      <c r="B46" s="752"/>
      <c r="C46" s="1016" t="s">
        <v>129</v>
      </c>
      <c r="D46" s="1016"/>
      <c r="E46" s="1016"/>
      <c r="F46" s="1017" t="s">
        <v>537</v>
      </c>
      <c r="G46" s="1018">
        <f t="shared" ref="G46:G48" si="0">G42+G38+G34+G30+G26+G22+G18+G14+G10+G6</f>
        <v>51850</v>
      </c>
      <c r="H46" s="1019">
        <f>+G46/R49</f>
        <v>0.14259666183552294</v>
      </c>
      <c r="I46" s="1018">
        <f t="shared" ref="I46:I48" si="1">I42+I38+I34+I30+I26+I22+I18+I14+I10+I6</f>
        <v>48620</v>
      </c>
      <c r="J46" s="1019">
        <f>+I46/S49</f>
        <v>0.13469972378522294</v>
      </c>
      <c r="K46" s="1018">
        <f t="shared" ref="K46:K48" si="2">K42+K38+K34+K30+K26+K22+K18+K14+K10+K6</f>
        <v>45377</v>
      </c>
      <c r="L46" s="1019">
        <f>+K46/T49</f>
        <v>0.12670503251603463</v>
      </c>
      <c r="M46" s="1018">
        <f t="shared" ref="M46:M48" si="3">M42+M38+M34+M30+M26+M22+M18+M14+M10+M6</f>
        <v>40200</v>
      </c>
      <c r="N46" s="1019">
        <f>+M46/U49</f>
        <v>0.11638511312806706</v>
      </c>
      <c r="O46" s="1018">
        <f t="shared" ref="O46:O48" si="4">O42+O38+O34+O30+O26+O22+O18+O14+O10+O6</f>
        <v>35472</v>
      </c>
      <c r="P46" s="1015">
        <f>+O46/V49</f>
        <v>0.10702809366768549</v>
      </c>
      <c r="Q46" s="805"/>
      <c r="R46" s="1020"/>
      <c r="S46" s="1021"/>
      <c r="T46" s="1021"/>
      <c r="U46" s="1021"/>
      <c r="V46" s="1020"/>
      <c r="W46" s="806"/>
      <c r="X46" s="806"/>
      <c r="Y46" s="806"/>
    </row>
    <row r="47" spans="1:25" s="751" customFormat="1" ht="15.75" customHeight="1">
      <c r="A47" s="752"/>
      <c r="B47" s="752"/>
      <c r="C47" s="986"/>
      <c r="D47" s="986"/>
      <c r="E47" s="986"/>
      <c r="F47" s="987" t="s">
        <v>538</v>
      </c>
      <c r="G47" s="883">
        <f t="shared" si="0"/>
        <v>248609</v>
      </c>
      <c r="H47" s="988">
        <f>+G47/R49</f>
        <v>0.68371867892512095</v>
      </c>
      <c r="I47" s="883">
        <f t="shared" si="1"/>
        <v>237475</v>
      </c>
      <c r="J47" s="988">
        <f>+I47/S49</f>
        <v>0.65791478621751986</v>
      </c>
      <c r="K47" s="883">
        <f t="shared" si="2"/>
        <v>224435</v>
      </c>
      <c r="L47" s="988">
        <f>+K47/T49</f>
        <v>0.62668409045851936</v>
      </c>
      <c r="M47" s="883">
        <f t="shared" si="3"/>
        <v>203108</v>
      </c>
      <c r="N47" s="988">
        <f>+M47/U49</f>
        <v>0.58802854619938916</v>
      </c>
      <c r="O47" s="883">
        <f t="shared" si="4"/>
        <v>188365</v>
      </c>
      <c r="P47" s="989">
        <f>+O47/V49</f>
        <v>0.56834536715475803</v>
      </c>
      <c r="Q47" s="805"/>
      <c r="R47" s="1020"/>
      <c r="S47" s="1021"/>
      <c r="T47" s="1021"/>
      <c r="U47" s="1021"/>
      <c r="V47" s="1020"/>
      <c r="W47" s="806"/>
      <c r="X47" s="806"/>
      <c r="Y47" s="806"/>
    </row>
    <row r="48" spans="1:25" s="751" customFormat="1" ht="15.75" customHeight="1">
      <c r="A48" s="752"/>
      <c r="B48" s="752"/>
      <c r="C48" s="986"/>
      <c r="D48" s="986"/>
      <c r="E48" s="986"/>
      <c r="F48" s="987" t="s">
        <v>539</v>
      </c>
      <c r="G48" s="883">
        <f t="shared" si="0"/>
        <v>63154</v>
      </c>
      <c r="H48" s="988">
        <f>+G48/R49</f>
        <v>0.17368465923935614</v>
      </c>
      <c r="I48" s="883">
        <f t="shared" si="1"/>
        <v>74856</v>
      </c>
      <c r="J48" s="988">
        <f>+I48/S49</f>
        <v>0.20738548999725726</v>
      </c>
      <c r="K48" s="883">
        <f t="shared" si="2"/>
        <v>88319</v>
      </c>
      <c r="L48" s="988">
        <f>+K48/T49</f>
        <v>0.24661087702544598</v>
      </c>
      <c r="M48" s="883">
        <f t="shared" si="3"/>
        <v>102097</v>
      </c>
      <c r="N48" s="988">
        <f>+M48/U49</f>
        <v>0.2955863406725438</v>
      </c>
      <c r="O48" s="883">
        <f t="shared" si="4"/>
        <v>107590</v>
      </c>
      <c r="P48" s="989">
        <f>+O48/V49</f>
        <v>0.32462653917755646</v>
      </c>
      <c r="Q48" s="805"/>
      <c r="R48" s="1020"/>
      <c r="S48" s="1021"/>
      <c r="T48" s="1021"/>
      <c r="U48" s="1021"/>
      <c r="V48" s="1020"/>
      <c r="W48" s="806"/>
      <c r="X48" s="806"/>
      <c r="Y48" s="806"/>
    </row>
    <row r="49" spans="1:25" s="751" customFormat="1" ht="15.75" customHeight="1" thickBot="1">
      <c r="A49" s="752"/>
      <c r="B49" s="752"/>
      <c r="C49" s="743"/>
      <c r="D49" s="743"/>
      <c r="E49" s="743"/>
      <c r="F49" s="1022" t="s">
        <v>540</v>
      </c>
      <c r="G49" s="896">
        <f t="shared" ref="G49" si="5">+G9+G13+G17+G21+G25+G29+G33+G37+G41+G45</f>
        <v>363746</v>
      </c>
      <c r="H49" s="1023" t="s">
        <v>21</v>
      </c>
      <c r="I49" s="896">
        <f t="shared" ref="I49" si="6">+I9+I13+I17+I21+I25+I29+I33+I37+I41+I45</f>
        <v>361101</v>
      </c>
      <c r="J49" s="1024" t="s">
        <v>21</v>
      </c>
      <c r="K49" s="896">
        <f t="shared" ref="K49" si="7">+K9+K13+K17+K21+K25+K29+K33+K37+K41+K45</f>
        <v>359051</v>
      </c>
      <c r="L49" s="1024" t="s">
        <v>21</v>
      </c>
      <c r="M49" s="896">
        <f t="shared" ref="M49" si="8">+M9+M13+M17+M21+M25+M29+M33+M37+M41+M45</f>
        <v>347157</v>
      </c>
      <c r="N49" s="1024" t="s">
        <v>21</v>
      </c>
      <c r="O49" s="896">
        <f t="shared" ref="O49" si="9">+O9+O13+O17+O21+O25+O29+O33+O37+O41+O45</f>
        <v>336493</v>
      </c>
      <c r="P49" s="1025" t="s">
        <v>21</v>
      </c>
      <c r="Q49" s="805"/>
      <c r="R49" s="1026">
        <f>SUM(G46:G48)</f>
        <v>363613</v>
      </c>
      <c r="S49" s="1027">
        <f>SUM(I46:I48)</f>
        <v>360951</v>
      </c>
      <c r="T49" s="1027">
        <f>SUM(K46:K48)</f>
        <v>358131</v>
      </c>
      <c r="U49" s="1027">
        <f>SUM(M46:M48)</f>
        <v>345405</v>
      </c>
      <c r="V49" s="1026">
        <f>SUM(O46:O48)</f>
        <v>331427</v>
      </c>
      <c r="W49" s="904"/>
      <c r="X49" s="904"/>
      <c r="Y49" s="904"/>
    </row>
    <row r="50" spans="1:25" s="751" customFormat="1" ht="15.75" customHeight="1" thickTop="1">
      <c r="A50" s="752"/>
      <c r="B50" s="752"/>
      <c r="C50" s="752"/>
      <c r="D50" s="752"/>
      <c r="E50" s="752"/>
      <c r="F50" s="752"/>
      <c r="G50" s="752"/>
      <c r="H50" s="752"/>
      <c r="I50" s="752"/>
      <c r="J50" s="752"/>
      <c r="K50" s="752"/>
      <c r="L50" s="752"/>
      <c r="M50" s="752"/>
      <c r="N50" s="752"/>
      <c r="O50" s="669"/>
      <c r="P50" s="669" t="s">
        <v>548</v>
      </c>
      <c r="Q50" s="805"/>
      <c r="R50" s="806"/>
      <c r="S50" s="806"/>
      <c r="T50" s="806"/>
      <c r="U50" s="806"/>
      <c r="V50" s="806"/>
      <c r="W50" s="806"/>
      <c r="X50" s="806"/>
      <c r="Y50" s="806"/>
    </row>
    <row r="51" spans="1:25" s="751" customFormat="1" ht="15.75" customHeight="1">
      <c r="A51" s="752"/>
      <c r="B51" s="752"/>
      <c r="C51" s="753" t="s">
        <v>549</v>
      </c>
      <c r="D51" s="752"/>
      <c r="E51" s="752"/>
      <c r="F51" s="752"/>
      <c r="G51" s="752"/>
      <c r="H51" s="752"/>
      <c r="I51" s="752"/>
      <c r="J51" s="752"/>
      <c r="K51" s="752"/>
      <c r="L51" s="752"/>
      <c r="M51" s="752"/>
      <c r="N51" s="752"/>
      <c r="O51" s="752"/>
      <c r="P51" s="752"/>
      <c r="Q51" s="805"/>
      <c r="R51" s="806"/>
      <c r="S51" s="806"/>
      <c r="T51" s="806"/>
      <c r="U51" s="806"/>
      <c r="V51" s="806"/>
      <c r="W51" s="806"/>
      <c r="X51" s="806"/>
      <c r="Y51" s="806"/>
    </row>
    <row r="52" spans="1:25" s="751" customFormat="1" ht="15.75" customHeight="1">
      <c r="A52" s="752"/>
      <c r="B52" s="752"/>
      <c r="C52" s="752"/>
      <c r="D52" s="752"/>
      <c r="E52" s="752"/>
      <c r="F52" s="752"/>
      <c r="G52" s="752"/>
      <c r="H52" s="752"/>
      <c r="I52" s="752"/>
      <c r="J52" s="752"/>
      <c r="K52" s="752"/>
      <c r="L52" s="752"/>
      <c r="M52" s="752"/>
      <c r="N52" s="752"/>
      <c r="O52" s="752"/>
      <c r="P52" s="752"/>
      <c r="Q52" s="805"/>
      <c r="R52" s="806"/>
      <c r="S52" s="806"/>
      <c r="T52" s="806"/>
      <c r="U52" s="806"/>
      <c r="V52" s="806"/>
      <c r="W52" s="806"/>
      <c r="X52" s="806"/>
      <c r="Y52" s="806"/>
    </row>
  </sheetData>
  <mergeCells count="14">
    <mergeCell ref="C42:E45"/>
    <mergeCell ref="C46:E49"/>
    <mergeCell ref="C18:E21"/>
    <mergeCell ref="C22:E25"/>
    <mergeCell ref="C26:E29"/>
    <mergeCell ref="C30:E33"/>
    <mergeCell ref="C34:E37"/>
    <mergeCell ref="C38:E41"/>
    <mergeCell ref="C2:P2"/>
    <mergeCell ref="C4:F4"/>
    <mergeCell ref="C5:E5"/>
    <mergeCell ref="C6:E9"/>
    <mergeCell ref="C10:E13"/>
    <mergeCell ref="C14:E17"/>
  </mergeCells>
  <phoneticPr fontId="3"/>
  <printOptions horizontalCentered="1"/>
  <pageMargins left="0.51181102362204722" right="0.51181102362204722" top="0.55118110236220474" bottom="0.55118110236220474" header="0.31496062992125984" footer="0.31496062992125984"/>
  <pageSetup paperSize="9" firstPageNumber="25" orientation="portrait" useFirstPageNumber="1" r:id="rId1"/>
  <headerFooter>
    <oddFooter>&amp;C&amp;"HGPｺﾞｼｯｸM,ﾒﾃﾞｨｳﾑ"&amp;10&amp;P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CADE3-17AE-4353-B621-2A32FE1DE90C}">
  <dimension ref="B1:AH50"/>
  <sheetViews>
    <sheetView tabSelected="1" zoomScaleNormal="100" zoomScaleSheetLayoutView="100" workbookViewId="0">
      <selection activeCell="Q33" sqref="Q33:V33"/>
    </sheetView>
  </sheetViews>
  <sheetFormatPr defaultColWidth="2.625" defaultRowHeight="12"/>
  <cols>
    <col min="1" max="11" width="2.625" style="752"/>
    <col min="12" max="12" width="11.125" style="1075" customWidth="1"/>
    <col min="13" max="13" width="8.875" style="1076" customWidth="1"/>
    <col min="14" max="14" width="8.875" style="1075" customWidth="1"/>
    <col min="15" max="15" width="8.875" style="1076" customWidth="1"/>
    <col min="16" max="16" width="8.875" style="1075" customWidth="1"/>
    <col min="17" max="17" width="8.875" style="1078" customWidth="1"/>
    <col min="18" max="18" width="6.75" style="752" bestFit="1" customWidth="1"/>
    <col min="19" max="19" width="2.625" style="752"/>
    <col min="20" max="20" width="2.25" style="752" customWidth="1"/>
    <col min="21" max="30" width="2.625" style="752" customWidth="1"/>
    <col min="31" max="35" width="2.625" style="752"/>
    <col min="36" max="36" width="0.125" style="752" customWidth="1"/>
    <col min="37" max="41" width="2.625" style="752" customWidth="1"/>
    <col min="42" max="16384" width="2.625" style="752"/>
  </cols>
  <sheetData>
    <row r="1" spans="2:24" s="665" customFormat="1" ht="15.75" customHeight="1">
      <c r="B1" s="1028">
        <v>3</v>
      </c>
      <c r="C1" s="1028"/>
      <c r="D1" s="663" t="s">
        <v>550</v>
      </c>
      <c r="E1" s="663"/>
      <c r="F1" s="663"/>
      <c r="G1" s="663"/>
      <c r="H1" s="663"/>
      <c r="I1" s="663"/>
      <c r="J1" s="663"/>
      <c r="K1" s="663"/>
      <c r="L1" s="1029"/>
      <c r="M1" s="1030"/>
      <c r="N1" s="1029"/>
      <c r="O1" s="1030"/>
      <c r="P1" s="1029"/>
      <c r="Q1" s="1031"/>
    </row>
    <row r="2" spans="2:24" s="666" customFormat="1" ht="15.75" customHeight="1">
      <c r="C2" s="667" t="s">
        <v>551</v>
      </c>
      <c r="D2" s="667"/>
      <c r="E2" s="667"/>
      <c r="F2" s="667"/>
      <c r="G2" s="667"/>
      <c r="H2" s="667"/>
      <c r="I2" s="667"/>
      <c r="J2" s="667"/>
      <c r="K2" s="667"/>
      <c r="L2" s="667"/>
      <c r="M2" s="667"/>
      <c r="N2" s="667"/>
      <c r="O2" s="667"/>
      <c r="P2" s="667"/>
      <c r="Q2" s="667"/>
    </row>
    <row r="3" spans="2:24" s="666" customFormat="1" ht="15.75" customHeight="1" thickBot="1">
      <c r="C3" s="1032"/>
      <c r="D3" s="1032"/>
      <c r="E3" s="1032"/>
      <c r="F3" s="1032"/>
      <c r="G3" s="1032"/>
      <c r="H3" s="1032"/>
      <c r="I3" s="1032"/>
      <c r="J3" s="1032"/>
      <c r="K3" s="1032"/>
      <c r="L3" s="1033"/>
      <c r="M3" s="1034"/>
      <c r="N3" s="1033"/>
      <c r="O3" s="1034"/>
      <c r="P3" s="1033"/>
      <c r="Q3" s="1035" t="s">
        <v>389</v>
      </c>
    </row>
    <row r="4" spans="2:24" ht="15.75" customHeight="1" thickTop="1">
      <c r="C4" s="13" t="s">
        <v>552</v>
      </c>
      <c r="D4" s="13"/>
      <c r="E4" s="13"/>
      <c r="F4" s="13"/>
      <c r="G4" s="13"/>
      <c r="H4" s="13"/>
      <c r="I4" s="13"/>
      <c r="J4" s="13"/>
      <c r="K4" s="670"/>
      <c r="L4" s="1036" t="s">
        <v>73</v>
      </c>
      <c r="M4" s="1037"/>
      <c r="N4" s="1036" t="s">
        <v>74</v>
      </c>
      <c r="O4" s="1038"/>
      <c r="P4" s="1039" t="s">
        <v>82</v>
      </c>
      <c r="Q4" s="1040"/>
    </row>
    <row r="5" spans="2:24" ht="15.75" customHeight="1">
      <c r="C5" s="680"/>
      <c r="D5" s="680"/>
      <c r="E5" s="680"/>
      <c r="F5" s="680"/>
      <c r="G5" s="680"/>
      <c r="H5" s="680"/>
      <c r="I5" s="680"/>
      <c r="J5" s="680"/>
      <c r="K5" s="914"/>
      <c r="L5" s="1041" t="s">
        <v>553</v>
      </c>
      <c r="M5" s="1042" t="s">
        <v>521</v>
      </c>
      <c r="N5" s="1041" t="s">
        <v>553</v>
      </c>
      <c r="O5" s="1043" t="s">
        <v>521</v>
      </c>
      <c r="P5" s="1044" t="s">
        <v>553</v>
      </c>
      <c r="Q5" s="1045" t="s">
        <v>521</v>
      </c>
    </row>
    <row r="6" spans="2:24" s="1046" customFormat="1" ht="15.75" customHeight="1">
      <c r="C6" s="768"/>
      <c r="D6" s="768"/>
      <c r="E6" s="768"/>
      <c r="F6" s="768"/>
      <c r="G6" s="768"/>
      <c r="H6" s="768"/>
      <c r="I6" s="768"/>
      <c r="J6" s="768"/>
      <c r="K6" s="772"/>
      <c r="L6" s="1047" t="s">
        <v>108</v>
      </c>
      <c r="M6" s="1048" t="s">
        <v>13</v>
      </c>
      <c r="N6" s="1047" t="s">
        <v>108</v>
      </c>
      <c r="O6" s="1049" t="s">
        <v>13</v>
      </c>
      <c r="P6" s="1050" t="s">
        <v>108</v>
      </c>
      <c r="Q6" s="1048" t="s">
        <v>13</v>
      </c>
    </row>
    <row r="7" spans="2:24" s="669" customFormat="1" ht="15.75" customHeight="1">
      <c r="C7" s="1051" t="s">
        <v>554</v>
      </c>
      <c r="D7" s="1051"/>
      <c r="E7" s="1051"/>
      <c r="F7" s="1051"/>
      <c r="G7" s="1051"/>
      <c r="H7" s="1051"/>
      <c r="I7" s="1051"/>
      <c r="J7" s="1051"/>
      <c r="K7" s="1052"/>
      <c r="L7" s="1053">
        <f>SUM(L12:L13)</f>
        <v>1962762</v>
      </c>
      <c r="M7" s="1054">
        <f>+L7/(57643225-1741652)*100</f>
        <v>3.5111033458754375</v>
      </c>
      <c r="N7" s="1053">
        <f>SUM(N12:N13)</f>
        <v>31897</v>
      </c>
      <c r="O7" s="1055">
        <f>+N7/(4153054-134550)*100</f>
        <v>0.79375309816787543</v>
      </c>
      <c r="P7" s="1056">
        <f>SUM(P12:P13)</f>
        <v>188</v>
      </c>
      <c r="Q7" s="1054">
        <f>+P7/(9071-161)*100</f>
        <v>2.109988776655443</v>
      </c>
      <c r="T7"/>
      <c r="U7"/>
      <c r="V7"/>
    </row>
    <row r="8" spans="2:24" s="669" customFormat="1" ht="15.75" customHeight="1">
      <c r="C8" s="1051" t="s">
        <v>555</v>
      </c>
      <c r="D8" s="1051"/>
      <c r="E8" s="1051"/>
      <c r="F8" s="1051"/>
      <c r="G8" s="1051"/>
      <c r="H8" s="1051"/>
      <c r="I8" s="1051"/>
      <c r="J8" s="1051"/>
      <c r="K8" s="1052"/>
      <c r="L8" s="1053">
        <f>SUM(L14:L16)</f>
        <v>13259479</v>
      </c>
      <c r="M8" s="1054">
        <f>+L8/(57643225-1741652)*100</f>
        <v>23.719330760155891</v>
      </c>
      <c r="N8" s="1053">
        <f>SUM(N14:N16)</f>
        <v>811104</v>
      </c>
      <c r="O8" s="1055">
        <f>+N8/(4153054-134550)*100</f>
        <v>20.184227762371272</v>
      </c>
      <c r="P8" s="1056">
        <f>SUM(P14:P16)</f>
        <v>2450</v>
      </c>
      <c r="Q8" s="1054">
        <f>+P8/(9071-161)*100</f>
        <v>27.497194163860833</v>
      </c>
      <c r="T8"/>
      <c r="U8"/>
      <c r="V8"/>
    </row>
    <row r="9" spans="2:24" s="669" customFormat="1" ht="15.75" customHeight="1">
      <c r="C9" s="1051" t="s">
        <v>556</v>
      </c>
      <c r="D9" s="1051"/>
      <c r="E9" s="1051"/>
      <c r="F9" s="1051"/>
      <c r="G9" s="1051"/>
      <c r="H9" s="1051"/>
      <c r="I9" s="1051"/>
      <c r="J9" s="1051"/>
      <c r="K9" s="1052"/>
      <c r="L9" s="1053">
        <f>SUM(L17:L30)</f>
        <v>40679332</v>
      </c>
      <c r="M9" s="1054">
        <f>+L9/(57643225-1741652)*100</f>
        <v>72.769565893968675</v>
      </c>
      <c r="N9" s="1053">
        <f>SUM(N17:N30)</f>
        <v>3175503</v>
      </c>
      <c r="O9" s="1055">
        <f>+N9/(4153054-134550)*100</f>
        <v>79.022019139460852</v>
      </c>
      <c r="P9" s="1056">
        <f>SUM(P17:P30)</f>
        <v>6272</v>
      </c>
      <c r="Q9" s="1054">
        <f>+P9/(9071-161)*100</f>
        <v>70.392817059483718</v>
      </c>
      <c r="T9"/>
      <c r="U9"/>
      <c r="V9"/>
    </row>
    <row r="10" spans="2:24" s="669" customFormat="1" ht="15.75" customHeight="1">
      <c r="K10" s="1057"/>
      <c r="L10" s="1058"/>
      <c r="M10" s="1059"/>
      <c r="N10" s="883"/>
      <c r="O10" s="1060"/>
      <c r="P10" s="1061"/>
      <c r="Q10" s="1062"/>
    </row>
    <row r="11" spans="2:24" ht="15.75" customHeight="1">
      <c r="C11" s="1051" t="s">
        <v>557</v>
      </c>
      <c r="D11" s="1051"/>
      <c r="E11" s="1051"/>
      <c r="F11" s="1051"/>
      <c r="G11" s="1051"/>
      <c r="H11" s="1051"/>
      <c r="I11" s="1051"/>
      <c r="J11" s="1051"/>
      <c r="K11" s="1052"/>
      <c r="L11" s="1053">
        <f>SUM(L12:L31)</f>
        <v>57643225</v>
      </c>
      <c r="M11" s="1063">
        <f>+L11/L$11*100</f>
        <v>100</v>
      </c>
      <c r="N11" s="1053">
        <f>SUM(N12:N31)</f>
        <v>4153054</v>
      </c>
      <c r="O11" s="1060">
        <f>+N11/N$11*100</f>
        <v>100</v>
      </c>
      <c r="P11" s="1056">
        <f>SUM(P12:P31)</f>
        <v>9071</v>
      </c>
      <c r="Q11" s="1063">
        <f t="shared" ref="Q11:Q31" si="0">+P11/P$11*100</f>
        <v>100</v>
      </c>
    </row>
    <row r="12" spans="2:24" ht="15.75" customHeight="1">
      <c r="C12" s="1064" t="s">
        <v>558</v>
      </c>
      <c r="D12" s="1064"/>
      <c r="E12" s="1064"/>
      <c r="F12" s="1064"/>
      <c r="G12" s="1064"/>
      <c r="H12" s="1064"/>
      <c r="I12" s="1064"/>
      <c r="J12" s="1064"/>
      <c r="K12" s="1065"/>
      <c r="L12" s="1066">
        <v>1830697</v>
      </c>
      <c r="M12" s="1067">
        <f>+L12/L$11*100</f>
        <v>3.1759100917757466</v>
      </c>
      <c r="N12" s="1066">
        <v>30684</v>
      </c>
      <c r="O12" s="1068">
        <f>+N12/N$11*100</f>
        <v>0.73882978646557451</v>
      </c>
      <c r="P12" s="1069">
        <v>188</v>
      </c>
      <c r="Q12" s="1067">
        <f t="shared" si="0"/>
        <v>2.0725388601036272</v>
      </c>
    </row>
    <row r="13" spans="2:24" ht="15.75" customHeight="1">
      <c r="C13" s="1051" t="s">
        <v>559</v>
      </c>
      <c r="D13" s="1051"/>
      <c r="E13" s="1051"/>
      <c r="F13" s="1051"/>
      <c r="G13" s="1051"/>
      <c r="H13" s="1051"/>
      <c r="I13" s="1051"/>
      <c r="J13" s="1051"/>
      <c r="K13" s="1052"/>
      <c r="L13" s="1053">
        <v>132065</v>
      </c>
      <c r="M13" s="1054">
        <f t="shared" ref="M13:O31" si="1">+L13/L$11*100</f>
        <v>0.2291075837620119</v>
      </c>
      <c r="N13" s="1053">
        <v>1213</v>
      </c>
      <c r="O13" s="1055">
        <f t="shared" si="1"/>
        <v>2.920742181536768E-2</v>
      </c>
      <c r="P13" s="1061">
        <v>0</v>
      </c>
      <c r="Q13" s="1054">
        <f t="shared" si="0"/>
        <v>0</v>
      </c>
      <c r="V13"/>
      <c r="W13"/>
      <c r="X13"/>
    </row>
    <row r="14" spans="2:24" ht="15.75" customHeight="1">
      <c r="C14" s="1051" t="s">
        <v>560</v>
      </c>
      <c r="D14" s="1051"/>
      <c r="E14" s="1051"/>
      <c r="F14" s="1051"/>
      <c r="G14" s="1051"/>
      <c r="H14" s="1051"/>
      <c r="I14" s="1051"/>
      <c r="J14" s="1051"/>
      <c r="K14" s="1052"/>
      <c r="L14" s="1053">
        <v>18891</v>
      </c>
      <c r="M14" s="1054">
        <f t="shared" si="1"/>
        <v>3.2772281564745896E-2</v>
      </c>
      <c r="N14" s="1053">
        <v>557</v>
      </c>
      <c r="O14" s="1055">
        <f t="shared" si="1"/>
        <v>1.3411816942423575E-2</v>
      </c>
      <c r="P14" s="1056">
        <v>0</v>
      </c>
      <c r="Q14" s="1054">
        <f t="shared" si="0"/>
        <v>0</v>
      </c>
      <c r="V14"/>
      <c r="W14"/>
      <c r="X14"/>
    </row>
    <row r="15" spans="2:24" ht="15.75" customHeight="1">
      <c r="C15" s="1051" t="s">
        <v>561</v>
      </c>
      <c r="D15" s="1051"/>
      <c r="E15" s="1051"/>
      <c r="F15" s="1051"/>
      <c r="G15" s="1051"/>
      <c r="H15" s="1051"/>
      <c r="I15" s="1051"/>
      <c r="J15" s="1051"/>
      <c r="K15" s="1052"/>
      <c r="L15" s="1053">
        <v>4184052</v>
      </c>
      <c r="M15" s="1054">
        <f t="shared" si="1"/>
        <v>7.2585321171742212</v>
      </c>
      <c r="N15" s="1053">
        <v>271270</v>
      </c>
      <c r="O15" s="1055">
        <f t="shared" si="1"/>
        <v>6.5318197162858942</v>
      </c>
      <c r="P15" s="1056">
        <v>539</v>
      </c>
      <c r="Q15" s="1054">
        <f t="shared" si="0"/>
        <v>5.9420130084885896</v>
      </c>
      <c r="V15"/>
      <c r="W15"/>
      <c r="X15"/>
    </row>
    <row r="16" spans="2:24" ht="15.75" customHeight="1">
      <c r="C16" s="1051" t="s">
        <v>562</v>
      </c>
      <c r="D16" s="1051"/>
      <c r="E16" s="1051"/>
      <c r="F16" s="1051"/>
      <c r="G16" s="1051"/>
      <c r="H16" s="1051"/>
      <c r="I16" s="1051"/>
      <c r="J16" s="1051"/>
      <c r="K16" s="1052"/>
      <c r="L16" s="1053">
        <v>9056536</v>
      </c>
      <c r="M16" s="1054">
        <f t="shared" si="1"/>
        <v>15.711362436782467</v>
      </c>
      <c r="N16" s="1053">
        <v>539277</v>
      </c>
      <c r="O16" s="1055">
        <f t="shared" si="1"/>
        <v>12.985070745528471</v>
      </c>
      <c r="P16" s="1056">
        <v>1911</v>
      </c>
      <c r="Q16" s="1054">
        <f t="shared" si="0"/>
        <v>21.06713703009591</v>
      </c>
    </row>
    <row r="17" spans="3:22" ht="15.75" customHeight="1">
      <c r="C17" s="1051" t="s">
        <v>563</v>
      </c>
      <c r="D17" s="1051"/>
      <c r="E17" s="1051"/>
      <c r="F17" s="1051"/>
      <c r="G17" s="1051"/>
      <c r="H17" s="1051"/>
      <c r="I17" s="1051"/>
      <c r="J17" s="1051"/>
      <c r="K17" s="1052"/>
      <c r="L17" s="1053">
        <v>275595</v>
      </c>
      <c r="M17" s="1054">
        <f t="shared" si="1"/>
        <v>0.4781047555892301</v>
      </c>
      <c r="N17" s="1053">
        <v>15856</v>
      </c>
      <c r="O17" s="1055">
        <f t="shared" si="1"/>
        <v>0.38179132753872208</v>
      </c>
      <c r="P17" s="1056">
        <v>44</v>
      </c>
      <c r="Q17" s="1054">
        <f t="shared" si="0"/>
        <v>0.48506228640723187</v>
      </c>
    </row>
    <row r="18" spans="3:22" ht="15.75" customHeight="1">
      <c r="C18" s="1051" t="s">
        <v>564</v>
      </c>
      <c r="D18" s="1051"/>
      <c r="E18" s="1051"/>
      <c r="F18" s="1051"/>
      <c r="G18" s="1051"/>
      <c r="H18" s="1051"/>
      <c r="I18" s="1051"/>
      <c r="J18" s="1051"/>
      <c r="K18" s="1052"/>
      <c r="L18" s="1053">
        <v>1955619</v>
      </c>
      <c r="M18" s="1054">
        <f t="shared" si="1"/>
        <v>3.3926259330563133</v>
      </c>
      <c r="N18" s="1053">
        <v>291766</v>
      </c>
      <c r="O18" s="1055">
        <f t="shared" si="1"/>
        <v>7.0253360539015386</v>
      </c>
      <c r="P18" s="1056">
        <v>258</v>
      </c>
      <c r="Q18" s="1054">
        <f t="shared" si="0"/>
        <v>2.8442288612060413</v>
      </c>
    </row>
    <row r="19" spans="3:22" ht="15.75" customHeight="1">
      <c r="C19" s="1051" t="s">
        <v>565</v>
      </c>
      <c r="D19" s="1051"/>
      <c r="E19" s="1051"/>
      <c r="F19" s="1051"/>
      <c r="G19" s="1051"/>
      <c r="H19" s="1051"/>
      <c r="I19" s="1051"/>
      <c r="J19" s="1051"/>
      <c r="K19" s="1052"/>
      <c r="L19" s="1053">
        <v>3117623</v>
      </c>
      <c r="M19" s="1054">
        <f t="shared" si="1"/>
        <v>5.408481222207814</v>
      </c>
      <c r="N19" s="1053">
        <v>251025</v>
      </c>
      <c r="O19" s="1055">
        <f t="shared" si="1"/>
        <v>6.0443471238274293</v>
      </c>
      <c r="P19" s="1056">
        <v>544</v>
      </c>
      <c r="Q19" s="1054">
        <f t="shared" si="0"/>
        <v>5.9971337228530475</v>
      </c>
    </row>
    <row r="20" spans="3:22" ht="15.75" customHeight="1">
      <c r="C20" s="1051" t="s">
        <v>566</v>
      </c>
      <c r="D20" s="1051"/>
      <c r="E20" s="1051"/>
      <c r="F20" s="1051"/>
      <c r="G20" s="1051"/>
      <c r="H20" s="1051"/>
      <c r="I20" s="1051"/>
      <c r="J20" s="1051"/>
      <c r="K20" s="1052"/>
      <c r="L20" s="1053">
        <v>8805576</v>
      </c>
      <c r="M20" s="1054">
        <f t="shared" si="1"/>
        <v>15.275994707096974</v>
      </c>
      <c r="N20" s="1053">
        <v>628102</v>
      </c>
      <c r="O20" s="1055">
        <f t="shared" si="1"/>
        <v>15.123858249856612</v>
      </c>
      <c r="P20" s="1056">
        <v>1203</v>
      </c>
      <c r="Q20" s="1054">
        <f t="shared" si="0"/>
        <v>13.262043876088633</v>
      </c>
    </row>
    <row r="21" spans="3:22" ht="15.75" customHeight="1">
      <c r="C21" s="1051" t="s">
        <v>567</v>
      </c>
      <c r="D21" s="1051"/>
      <c r="E21" s="1051"/>
      <c r="F21" s="1051"/>
      <c r="G21" s="1051"/>
      <c r="H21" s="1051"/>
      <c r="I21" s="1051"/>
      <c r="J21" s="1051"/>
      <c r="K21" s="1052"/>
      <c r="L21" s="1053">
        <v>1355161</v>
      </c>
      <c r="M21" s="1054">
        <f t="shared" si="1"/>
        <v>2.3509458396888792</v>
      </c>
      <c r="N21" s="1053">
        <v>110131</v>
      </c>
      <c r="O21" s="1055">
        <f t="shared" si="1"/>
        <v>2.6518075613753154</v>
      </c>
      <c r="P21" s="1056">
        <v>200</v>
      </c>
      <c r="Q21" s="1054">
        <f t="shared" si="0"/>
        <v>2.2048285745783267</v>
      </c>
    </row>
    <row r="22" spans="3:22" ht="15.75" customHeight="1">
      <c r="C22" s="1051" t="s">
        <v>568</v>
      </c>
      <c r="D22" s="1051"/>
      <c r="E22" s="1051"/>
      <c r="F22" s="1051"/>
      <c r="G22" s="1051"/>
      <c r="H22" s="1051"/>
      <c r="I22" s="1051"/>
      <c r="J22" s="1051"/>
      <c r="K22" s="1052"/>
      <c r="L22" s="1053">
        <v>1253905</v>
      </c>
      <c r="M22" s="1054">
        <f t="shared" si="1"/>
        <v>2.1752859941476208</v>
      </c>
      <c r="N22" s="1053">
        <v>126469</v>
      </c>
      <c r="O22" s="1055">
        <f t="shared" si="1"/>
        <v>3.0452048059090973</v>
      </c>
      <c r="P22" s="1056">
        <v>146</v>
      </c>
      <c r="Q22" s="1054">
        <f t="shared" si="0"/>
        <v>1.6095248594421783</v>
      </c>
    </row>
    <row r="23" spans="3:22" ht="15.75" customHeight="1">
      <c r="C23" s="1051" t="s">
        <v>569</v>
      </c>
      <c r="D23" s="1051"/>
      <c r="E23" s="1051"/>
      <c r="F23" s="1051"/>
      <c r="G23" s="1051"/>
      <c r="H23" s="1051"/>
      <c r="I23" s="1051"/>
      <c r="J23" s="1051"/>
      <c r="K23" s="1052"/>
      <c r="L23" s="1053">
        <v>2103074</v>
      </c>
      <c r="M23" s="1054">
        <f t="shared" si="1"/>
        <v>3.6484322311945592</v>
      </c>
      <c r="N23" s="1053">
        <v>219654</v>
      </c>
      <c r="O23" s="1055">
        <f t="shared" si="1"/>
        <v>5.2889752938440004</v>
      </c>
      <c r="P23" s="1056">
        <v>456</v>
      </c>
      <c r="Q23" s="1054">
        <f t="shared" si="0"/>
        <v>5.0270091500385847</v>
      </c>
    </row>
    <row r="24" spans="3:22" ht="15.75" customHeight="1">
      <c r="C24" s="1051" t="s">
        <v>570</v>
      </c>
      <c r="D24" s="1051"/>
      <c r="E24" s="1051"/>
      <c r="F24" s="1051"/>
      <c r="G24" s="1051"/>
      <c r="H24" s="1051"/>
      <c r="I24" s="1051"/>
      <c r="J24" s="1051"/>
      <c r="K24" s="1051"/>
      <c r="L24" s="1053">
        <v>3095434</v>
      </c>
      <c r="M24" s="1054">
        <f t="shared" si="1"/>
        <v>5.3699875397325538</v>
      </c>
      <c r="N24" s="1053">
        <v>225254</v>
      </c>
      <c r="O24" s="1055">
        <f t="shared" si="1"/>
        <v>5.4238158232471818</v>
      </c>
      <c r="P24" s="1056">
        <v>446</v>
      </c>
      <c r="Q24" s="1054">
        <f t="shared" si="0"/>
        <v>4.9167677213096681</v>
      </c>
    </row>
    <row r="25" spans="3:22" ht="15.75" customHeight="1">
      <c r="C25" s="1051" t="s">
        <v>571</v>
      </c>
      <c r="D25" s="1051"/>
      <c r="E25" s="1051"/>
      <c r="F25" s="1051"/>
      <c r="G25" s="1051"/>
      <c r="H25" s="1051"/>
      <c r="I25" s="1051"/>
      <c r="J25" s="1051"/>
      <c r="K25" s="1051"/>
      <c r="L25" s="1053">
        <v>1979446</v>
      </c>
      <c r="M25" s="1054">
        <f t="shared" si="1"/>
        <v>3.4339612330850677</v>
      </c>
      <c r="N25" s="1053">
        <v>142448</v>
      </c>
      <c r="O25" s="1055">
        <f t="shared" si="1"/>
        <v>3.4299578093614969</v>
      </c>
      <c r="P25" s="1056">
        <v>296</v>
      </c>
      <c r="Q25" s="1054">
        <f t="shared" si="0"/>
        <v>3.2631462903759232</v>
      </c>
    </row>
    <row r="26" spans="3:22" ht="15.75" customHeight="1">
      <c r="C26" s="1051" t="s">
        <v>572</v>
      </c>
      <c r="D26" s="1051"/>
      <c r="E26" s="1051"/>
      <c r="F26" s="1051"/>
      <c r="G26" s="1051"/>
      <c r="H26" s="1051"/>
      <c r="I26" s="1051"/>
      <c r="J26" s="1051"/>
      <c r="K26" s="1051"/>
      <c r="L26" s="1053">
        <v>2829694</v>
      </c>
      <c r="M26" s="1054">
        <f t="shared" si="1"/>
        <v>4.9089793293140689</v>
      </c>
      <c r="N26" s="1053">
        <v>207594</v>
      </c>
      <c r="O26" s="1055">
        <f t="shared" si="1"/>
        <v>4.9985865823078628</v>
      </c>
      <c r="P26" s="1056">
        <v>518</v>
      </c>
      <c r="Q26" s="1054">
        <f t="shared" si="0"/>
        <v>5.710506008157866</v>
      </c>
    </row>
    <row r="27" spans="3:22" ht="15.75" customHeight="1">
      <c r="C27" s="1051" t="s">
        <v>573</v>
      </c>
      <c r="D27" s="1051"/>
      <c r="E27" s="1051"/>
      <c r="F27" s="1051"/>
      <c r="G27" s="1051"/>
      <c r="H27" s="1051"/>
      <c r="I27" s="1051"/>
      <c r="J27" s="1051"/>
      <c r="K27" s="1051"/>
      <c r="L27" s="1053">
        <v>7633170</v>
      </c>
      <c r="M27" s="1054">
        <f t="shared" si="1"/>
        <v>13.242093932114313</v>
      </c>
      <c r="N27" s="1053">
        <v>502790</v>
      </c>
      <c r="O27" s="1055">
        <f t="shared" si="1"/>
        <v>12.106512460468851</v>
      </c>
      <c r="P27" s="1056">
        <v>1102</v>
      </c>
      <c r="Q27" s="1054">
        <f t="shared" si="0"/>
        <v>12.148605445926579</v>
      </c>
    </row>
    <row r="28" spans="3:22" ht="15.75" customHeight="1">
      <c r="C28" s="1051" t="s">
        <v>574</v>
      </c>
      <c r="D28" s="1051"/>
      <c r="E28" s="1051"/>
      <c r="F28" s="1051"/>
      <c r="G28" s="1051"/>
      <c r="H28" s="1051"/>
      <c r="I28" s="1051"/>
      <c r="J28" s="1051"/>
      <c r="K28" s="1051"/>
      <c r="L28" s="1053">
        <v>441618</v>
      </c>
      <c r="M28" s="1054">
        <f t="shared" si="1"/>
        <v>0.76612299190407895</v>
      </c>
      <c r="N28" s="1053">
        <v>17077</v>
      </c>
      <c r="O28" s="1055">
        <f t="shared" si="1"/>
        <v>0.41119137868180866</v>
      </c>
      <c r="P28" s="1056">
        <v>63</v>
      </c>
      <c r="Q28" s="1054">
        <f t="shared" si="0"/>
        <v>0.69452100099217284</v>
      </c>
    </row>
    <row r="29" spans="3:22" ht="15.75" customHeight="1">
      <c r="C29" s="1051" t="s">
        <v>575</v>
      </c>
      <c r="D29" s="1051"/>
      <c r="E29" s="1051"/>
      <c r="F29" s="1051"/>
      <c r="G29" s="1051"/>
      <c r="H29" s="1051"/>
      <c r="I29" s="1051"/>
      <c r="J29" s="1051"/>
      <c r="K29" s="1051"/>
      <c r="L29" s="1053">
        <v>3801218</v>
      </c>
      <c r="M29" s="1054">
        <f t="shared" si="1"/>
        <v>6.5943881522936998</v>
      </c>
      <c r="N29" s="1053">
        <v>315108</v>
      </c>
      <c r="O29" s="1055">
        <f t="shared" si="1"/>
        <v>7.5873802748531558</v>
      </c>
      <c r="P29" s="1056">
        <v>590</v>
      </c>
      <c r="Q29" s="1054">
        <f t="shared" si="0"/>
        <v>6.504244295006063</v>
      </c>
    </row>
    <row r="30" spans="3:22" ht="15.75" customHeight="1">
      <c r="C30" s="1051" t="s">
        <v>576</v>
      </c>
      <c r="D30" s="1051"/>
      <c r="E30" s="1051"/>
      <c r="F30" s="1051"/>
      <c r="G30" s="1051"/>
      <c r="H30" s="1051"/>
      <c r="I30" s="1051"/>
      <c r="J30" s="1051"/>
      <c r="K30" s="1051"/>
      <c r="L30" s="1053">
        <v>2032199</v>
      </c>
      <c r="M30" s="1054">
        <f t="shared" si="1"/>
        <v>3.5254776255145339</v>
      </c>
      <c r="N30" s="1053">
        <v>122229</v>
      </c>
      <c r="O30" s="1055">
        <f t="shared" si="1"/>
        <v>2.943111262218117</v>
      </c>
      <c r="P30" s="1056">
        <v>406</v>
      </c>
      <c r="Q30" s="1054">
        <f t="shared" si="0"/>
        <v>4.4758020063940034</v>
      </c>
    </row>
    <row r="31" spans="3:22" ht="15.75" customHeight="1" thickBot="1">
      <c r="C31" s="1070" t="s">
        <v>577</v>
      </c>
      <c r="D31" s="1070"/>
      <c r="E31" s="1070"/>
      <c r="F31" s="1070"/>
      <c r="G31" s="1070"/>
      <c r="H31" s="1070"/>
      <c r="I31" s="1070"/>
      <c r="J31" s="1070"/>
      <c r="K31" s="1070"/>
      <c r="L31" s="1071">
        <v>1741652</v>
      </c>
      <c r="M31" s="1072">
        <f t="shared" si="1"/>
        <v>3.0214340020011021</v>
      </c>
      <c r="N31" s="1071">
        <v>134550</v>
      </c>
      <c r="O31" s="1073">
        <f t="shared" si="1"/>
        <v>3.2397845055710812</v>
      </c>
      <c r="P31" s="1074">
        <v>161</v>
      </c>
      <c r="Q31" s="1072">
        <f t="shared" si="0"/>
        <v>1.774887002535553</v>
      </c>
      <c r="R31" s="72"/>
    </row>
    <row r="32" spans="3:22" ht="15.75" customHeight="1" thickTop="1">
      <c r="C32" s="665"/>
      <c r="D32" s="665"/>
      <c r="E32" s="665"/>
      <c r="F32" s="665"/>
      <c r="G32" s="665"/>
      <c r="H32" s="665"/>
      <c r="I32" s="665"/>
      <c r="J32" s="665"/>
      <c r="K32" s="665"/>
      <c r="Q32" s="1077" t="s">
        <v>404</v>
      </c>
      <c r="R32" s="40"/>
      <c r="S32" s="40"/>
      <c r="T32" s="40"/>
      <c r="U32" s="40"/>
      <c r="V32" s="40"/>
    </row>
    <row r="33" spans="3:34">
      <c r="C33" s="903" t="s">
        <v>578</v>
      </c>
      <c r="L33" s="752"/>
      <c r="M33" s="752"/>
      <c r="N33" s="752"/>
      <c r="O33" s="752"/>
      <c r="P33" s="752"/>
      <c r="Q33" s="1035"/>
    </row>
    <row r="34" spans="3:34">
      <c r="L34" s="752"/>
      <c r="M34" s="752"/>
      <c r="N34" s="752"/>
      <c r="O34" s="752"/>
      <c r="P34" s="752"/>
    </row>
    <row r="35" spans="3:34">
      <c r="L35" s="752"/>
      <c r="M35" s="752"/>
      <c r="N35" s="752"/>
      <c r="O35" s="752"/>
      <c r="P35" s="752"/>
    </row>
    <row r="36" spans="3:34">
      <c r="L36" s="752"/>
      <c r="M36" s="752"/>
      <c r="N36" s="752"/>
      <c r="O36" s="752"/>
      <c r="P36" s="752"/>
    </row>
    <row r="37" spans="3:34">
      <c r="L37" s="752"/>
      <c r="M37" s="752"/>
      <c r="N37" s="752"/>
      <c r="O37" s="752"/>
      <c r="P37" s="752"/>
    </row>
    <row r="38" spans="3:34">
      <c r="L38" s="752"/>
      <c r="M38" s="752"/>
      <c r="N38" s="752"/>
      <c r="O38" s="752"/>
      <c r="P38" s="752"/>
    </row>
    <row r="40" spans="3:34">
      <c r="O40" s="1079"/>
      <c r="P40" s="1080"/>
      <c r="Q40" s="1081"/>
      <c r="R40" s="805"/>
      <c r="S40" s="805"/>
      <c r="T40" s="805"/>
      <c r="U40" s="805"/>
      <c r="V40" s="805"/>
      <c r="W40" s="805"/>
      <c r="X40" s="805"/>
      <c r="Y40" s="805"/>
      <c r="Z40" s="805"/>
      <c r="AA40" s="805"/>
      <c r="AB40" s="805"/>
      <c r="AC40" s="805"/>
      <c r="AD40" s="805"/>
      <c r="AE40" s="805"/>
      <c r="AF40" s="805"/>
      <c r="AG40" s="805"/>
      <c r="AH40" s="805"/>
    </row>
    <row r="41" spans="3:34">
      <c r="O41" s="1079"/>
      <c r="P41" s="1080"/>
      <c r="Q41" s="1081"/>
      <c r="R41" s="805"/>
      <c r="S41" s="805"/>
      <c r="T41" s="805"/>
      <c r="U41" s="805"/>
      <c r="V41" s="805"/>
      <c r="W41" s="805"/>
      <c r="X41" s="805"/>
      <c r="Y41" s="805"/>
      <c r="Z41" s="805"/>
      <c r="AA41" s="805"/>
      <c r="AB41" s="805"/>
      <c r="AC41" s="805"/>
      <c r="AD41" s="805"/>
      <c r="AE41" s="805"/>
      <c r="AF41" s="805"/>
      <c r="AG41" s="805"/>
      <c r="AH41" s="805"/>
    </row>
    <row r="42" spans="3:34">
      <c r="O42" s="1079"/>
      <c r="P42" s="1080"/>
      <c r="Q42" s="1081"/>
      <c r="R42" s="805"/>
      <c r="S42" s="805"/>
      <c r="T42" s="805"/>
      <c r="U42" s="805"/>
      <c r="V42" s="805"/>
      <c r="W42" s="805"/>
      <c r="X42" s="805"/>
      <c r="Y42" s="805"/>
      <c r="Z42" s="805"/>
      <c r="AA42" s="805"/>
      <c r="AB42" s="805"/>
      <c r="AC42" s="805"/>
      <c r="AD42" s="805"/>
      <c r="AE42" s="805"/>
      <c r="AF42" s="805"/>
      <c r="AG42" s="805"/>
      <c r="AH42" s="805"/>
    </row>
    <row r="43" spans="3:34">
      <c r="O43" s="1079"/>
      <c r="P43" s="1080"/>
      <c r="Q43" s="1081"/>
      <c r="R43" s="805"/>
      <c r="S43" s="805"/>
      <c r="T43" s="805"/>
      <c r="U43" s="805"/>
      <c r="V43" s="805"/>
      <c r="W43" s="805"/>
      <c r="X43" s="805"/>
      <c r="Y43" s="805"/>
      <c r="Z43" s="805"/>
      <c r="AA43" s="805"/>
      <c r="AB43" s="805"/>
      <c r="AC43" s="805"/>
      <c r="AD43" s="805"/>
      <c r="AE43" s="805"/>
      <c r="AF43" s="805"/>
      <c r="AG43" s="805"/>
      <c r="AH43" s="805"/>
    </row>
    <row r="44" spans="3:34">
      <c r="O44" s="1079"/>
      <c r="P44" s="1080"/>
      <c r="Q44" s="1081"/>
      <c r="R44" s="805"/>
      <c r="S44" s="805"/>
      <c r="T44" s="805"/>
      <c r="U44" s="805"/>
      <c r="V44" s="805"/>
      <c r="W44" s="805"/>
      <c r="X44" s="805"/>
      <c r="Y44" s="805"/>
      <c r="Z44" s="805"/>
      <c r="AA44" s="805"/>
      <c r="AB44" s="805"/>
      <c r="AC44" s="805"/>
      <c r="AD44" s="805"/>
      <c r="AE44" s="805"/>
      <c r="AF44" s="805"/>
      <c r="AG44" s="805"/>
      <c r="AH44" s="805"/>
    </row>
    <row r="45" spans="3:34">
      <c r="O45" s="1079"/>
      <c r="P45" s="1080"/>
      <c r="Q45" s="1081"/>
      <c r="R45" s="805"/>
      <c r="S45" s="805"/>
      <c r="T45" s="805"/>
      <c r="U45" s="805"/>
      <c r="V45" s="805"/>
      <c r="W45" s="805"/>
      <c r="X45" s="805"/>
      <c r="Y45" s="805"/>
      <c r="Z45" s="805"/>
      <c r="AA45" s="805"/>
      <c r="AB45" s="805"/>
      <c r="AC45" s="805"/>
      <c r="AD45" s="805"/>
      <c r="AE45" s="805"/>
      <c r="AF45" s="805"/>
      <c r="AG45" s="805"/>
      <c r="AH45" s="805"/>
    </row>
    <row r="46" spans="3:34">
      <c r="O46" s="1079"/>
      <c r="P46" s="1080"/>
      <c r="Q46" s="1081"/>
      <c r="R46" s="805"/>
      <c r="S46" s="805"/>
      <c r="T46" s="805"/>
      <c r="U46" s="805"/>
      <c r="V46" s="805"/>
      <c r="W46" s="805"/>
      <c r="X46" s="805"/>
      <c r="Y46" s="805"/>
      <c r="Z46" s="805"/>
      <c r="AA46" s="805"/>
      <c r="AB46" s="805"/>
      <c r="AC46" s="805"/>
      <c r="AD46" s="805"/>
      <c r="AE46" s="807"/>
      <c r="AF46" s="807"/>
      <c r="AG46" s="807"/>
      <c r="AH46" s="807"/>
    </row>
    <row r="47" spans="3:34">
      <c r="O47" s="1079"/>
      <c r="P47" s="1080"/>
      <c r="Q47" s="1081"/>
      <c r="R47" s="805"/>
      <c r="S47" s="805"/>
      <c r="T47" s="805"/>
      <c r="U47" s="805"/>
      <c r="V47" s="805"/>
      <c r="W47" s="805"/>
      <c r="X47" s="805"/>
      <c r="Y47" s="805"/>
      <c r="Z47" s="805"/>
      <c r="AA47" s="805"/>
      <c r="AB47" s="805"/>
      <c r="AC47" s="805"/>
      <c r="AD47" s="805"/>
      <c r="AE47" s="805"/>
      <c r="AF47" s="805"/>
      <c r="AG47" s="805"/>
      <c r="AH47" s="805"/>
    </row>
    <row r="48" spans="3:34">
      <c r="O48" s="1079"/>
      <c r="P48" s="1080"/>
      <c r="Q48" s="1081"/>
      <c r="R48" s="805"/>
      <c r="S48" s="805"/>
      <c r="T48" s="805"/>
      <c r="U48" s="805"/>
      <c r="V48" s="805"/>
      <c r="W48" s="805"/>
      <c r="X48" s="805"/>
      <c r="Y48" s="805"/>
      <c r="Z48" s="805"/>
      <c r="AA48" s="805"/>
      <c r="AB48" s="805"/>
      <c r="AC48" s="805"/>
      <c r="AD48" s="805"/>
      <c r="AE48" s="805"/>
      <c r="AF48" s="805"/>
      <c r="AG48" s="805"/>
      <c r="AH48" s="805"/>
    </row>
    <row r="49" spans="15:34">
      <c r="O49" s="1079"/>
      <c r="P49" s="1080"/>
      <c r="Q49" s="1081"/>
      <c r="R49" s="805"/>
      <c r="S49" s="805"/>
      <c r="T49" s="805"/>
      <c r="U49" s="805"/>
      <c r="V49" s="805"/>
      <c r="W49" s="805"/>
      <c r="X49" s="805"/>
      <c r="Y49" s="805"/>
      <c r="Z49" s="805"/>
      <c r="AA49" s="805"/>
      <c r="AB49" s="805"/>
      <c r="AC49" s="805"/>
      <c r="AD49" s="805"/>
      <c r="AE49" s="805"/>
      <c r="AF49" s="805"/>
      <c r="AG49" s="805"/>
      <c r="AH49" s="805"/>
    </row>
    <row r="50" spans="15:34">
      <c r="O50" s="1079"/>
      <c r="P50" s="1080"/>
      <c r="Q50" s="1081"/>
      <c r="R50" s="805"/>
      <c r="S50" s="805"/>
      <c r="T50" s="805"/>
      <c r="U50" s="805"/>
      <c r="V50" s="805"/>
      <c r="W50" s="805"/>
      <c r="X50" s="805"/>
      <c r="Y50" s="805"/>
      <c r="Z50" s="805"/>
      <c r="AA50" s="805"/>
      <c r="AB50" s="805"/>
      <c r="AC50" s="805"/>
      <c r="AD50" s="805"/>
      <c r="AE50" s="805"/>
      <c r="AF50" s="805"/>
      <c r="AG50" s="805"/>
      <c r="AH50" s="805"/>
    </row>
  </sheetData>
  <mergeCells count="31">
    <mergeCell ref="C31:K31"/>
    <mergeCell ref="C25:K25"/>
    <mergeCell ref="C26:K26"/>
    <mergeCell ref="C27:K27"/>
    <mergeCell ref="C28:K28"/>
    <mergeCell ref="C29:K29"/>
    <mergeCell ref="C30:K30"/>
    <mergeCell ref="C19:K19"/>
    <mergeCell ref="C20:K20"/>
    <mergeCell ref="C21:K21"/>
    <mergeCell ref="C22:K22"/>
    <mergeCell ref="C23:K23"/>
    <mergeCell ref="C24:K24"/>
    <mergeCell ref="C13:K13"/>
    <mergeCell ref="C14:K14"/>
    <mergeCell ref="C15:K15"/>
    <mergeCell ref="C16:K16"/>
    <mergeCell ref="C17:K17"/>
    <mergeCell ref="C18:K18"/>
    <mergeCell ref="C6:K6"/>
    <mergeCell ref="C7:K7"/>
    <mergeCell ref="C8:K8"/>
    <mergeCell ref="C9:K9"/>
    <mergeCell ref="C11:K11"/>
    <mergeCell ref="C12:K12"/>
    <mergeCell ref="B1:C1"/>
    <mergeCell ref="C2:Q2"/>
    <mergeCell ref="C4:K5"/>
    <mergeCell ref="L4:M4"/>
    <mergeCell ref="N4:O4"/>
    <mergeCell ref="P4:Q4"/>
  </mergeCells>
  <phoneticPr fontId="3"/>
  <pageMargins left="0.51181102362204722" right="0.51181102362204722" top="0.55118110236220474" bottom="0.55118110236220474" header="0.31496062992125984" footer="0.31496062992125984"/>
  <pageSetup paperSize="9" firstPageNumber="26" orientation="portrait" useFirstPageNumber="1" r:id="rId1"/>
  <headerFooter>
    <oddFooter>&amp;C&amp;"HGPｺﾞｼｯｸM,ﾒﾃﾞｨｳﾑ"&amp;10&amp;P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76487-AFC7-45D8-A258-88F325A8E996}">
  <dimension ref="B1:AH49"/>
  <sheetViews>
    <sheetView tabSelected="1" zoomScale="115" zoomScaleNormal="115" zoomScaleSheetLayoutView="100" workbookViewId="0">
      <selection activeCell="Q33" sqref="Q33:V33"/>
    </sheetView>
  </sheetViews>
  <sheetFormatPr defaultColWidth="2.625" defaultRowHeight="12"/>
  <cols>
    <col min="1" max="8" width="2.625" style="752"/>
    <col min="9" max="9" width="2" style="752" customWidth="1"/>
    <col min="10" max="10" width="9" style="1075" customWidth="1"/>
    <col min="11" max="11" width="9.5" style="1075" customWidth="1"/>
    <col min="12" max="12" width="7.375" style="1076" bestFit="1" customWidth="1"/>
    <col min="13" max="13" width="8.875" style="1075" bestFit="1" customWidth="1"/>
    <col min="14" max="14" width="10.375" style="1075" bestFit="1" customWidth="1"/>
    <col min="15" max="15" width="7.375" style="1076" bestFit="1" customWidth="1"/>
    <col min="16" max="17" width="7.25" style="1075" customWidth="1"/>
    <col min="18" max="18" width="5.375" style="1078" customWidth="1"/>
    <col min="19" max="19" width="2.625" style="752"/>
    <col min="20" max="20" width="2.25" style="752" customWidth="1"/>
    <col min="21" max="30" width="2.625" style="752" customWidth="1"/>
    <col min="31" max="35" width="2.625" style="752"/>
    <col min="36" max="36" width="0.125" style="752" customWidth="1"/>
    <col min="37" max="41" width="2.625" style="752" customWidth="1"/>
    <col min="42" max="16384" width="2.625" style="752"/>
  </cols>
  <sheetData>
    <row r="1" spans="2:25" s="665" customFormat="1" ht="15.75" customHeight="1">
      <c r="B1" s="663"/>
      <c r="C1" s="663"/>
      <c r="D1" s="663"/>
      <c r="E1" s="663"/>
      <c r="F1" s="663"/>
      <c r="G1" s="663"/>
      <c r="H1" s="663"/>
      <c r="I1" s="663"/>
      <c r="J1" s="1029"/>
      <c r="K1" s="1029"/>
      <c r="L1" s="1030"/>
      <c r="M1" s="1029"/>
      <c r="N1" s="1029"/>
      <c r="O1" s="1030"/>
      <c r="P1" s="1029"/>
      <c r="Q1" s="1029"/>
      <c r="R1" s="1031"/>
    </row>
    <row r="2" spans="2:25" s="666" customFormat="1" ht="15.75" customHeight="1">
      <c r="B2" s="667" t="s">
        <v>579</v>
      </c>
      <c r="C2" s="667"/>
      <c r="D2" s="667"/>
      <c r="E2" s="667"/>
      <c r="F2" s="667"/>
      <c r="G2" s="667"/>
      <c r="H2" s="667"/>
      <c r="I2" s="667"/>
      <c r="J2" s="667"/>
      <c r="K2" s="667"/>
      <c r="L2" s="667"/>
      <c r="M2" s="667"/>
      <c r="N2" s="667"/>
      <c r="O2" s="667"/>
      <c r="P2" s="667"/>
      <c r="Q2" s="667"/>
      <c r="R2" s="667"/>
    </row>
    <row r="3" spans="2:25" s="666" customFormat="1" ht="15.75" customHeight="1" thickBot="1">
      <c r="B3" s="1032"/>
      <c r="C3" s="1032"/>
      <c r="D3" s="1032"/>
      <c r="E3" s="1032"/>
      <c r="F3" s="1032"/>
      <c r="G3" s="1032"/>
      <c r="H3" s="1032"/>
      <c r="I3" s="1032"/>
      <c r="J3" s="1033"/>
      <c r="K3" s="1033"/>
      <c r="L3" s="1034"/>
      <c r="M3" s="1033"/>
      <c r="N3" s="1033"/>
      <c r="O3" s="1034"/>
      <c r="P3" s="1033"/>
      <c r="Q3" s="1082"/>
      <c r="R3" s="1035" t="s">
        <v>580</v>
      </c>
    </row>
    <row r="4" spans="2:25" ht="15.75" customHeight="1" thickTop="1">
      <c r="B4" s="13" t="s">
        <v>552</v>
      </c>
      <c r="C4" s="13"/>
      <c r="D4" s="13"/>
      <c r="E4" s="13"/>
      <c r="F4" s="13"/>
      <c r="G4" s="13"/>
      <c r="H4" s="13"/>
      <c r="I4" s="670"/>
      <c r="J4" s="1036" t="s">
        <v>73</v>
      </c>
      <c r="K4" s="1083"/>
      <c r="L4" s="1084"/>
      <c r="M4" s="1036" t="s">
        <v>74</v>
      </c>
      <c r="N4" s="1083"/>
      <c r="O4" s="1085"/>
      <c r="P4" s="1039" t="s">
        <v>82</v>
      </c>
      <c r="Q4" s="13"/>
      <c r="R4" s="1086"/>
    </row>
    <row r="5" spans="2:25" ht="15.75" customHeight="1">
      <c r="B5" s="680"/>
      <c r="C5" s="680"/>
      <c r="D5" s="680"/>
      <c r="E5" s="680"/>
      <c r="F5" s="680"/>
      <c r="G5" s="680"/>
      <c r="H5" s="680"/>
      <c r="I5" s="914"/>
      <c r="J5" s="1087" t="s">
        <v>581</v>
      </c>
      <c r="K5" s="1088" t="s">
        <v>582</v>
      </c>
      <c r="L5" s="1089" t="s">
        <v>521</v>
      </c>
      <c r="M5" s="1087" t="s">
        <v>581</v>
      </c>
      <c r="N5" s="1088" t="s">
        <v>582</v>
      </c>
      <c r="O5" s="1089" t="s">
        <v>521</v>
      </c>
      <c r="P5" s="1087" t="s">
        <v>581</v>
      </c>
      <c r="Q5" s="1088" t="s">
        <v>582</v>
      </c>
      <c r="R5" s="1090" t="s">
        <v>521</v>
      </c>
    </row>
    <row r="6" spans="2:25" s="1046" customFormat="1" ht="15.75" customHeight="1">
      <c r="B6" s="768"/>
      <c r="C6" s="768"/>
      <c r="D6" s="768"/>
      <c r="E6" s="768"/>
      <c r="F6" s="768"/>
      <c r="G6" s="768"/>
      <c r="H6" s="768"/>
      <c r="I6" s="772"/>
      <c r="J6" s="1091" t="s">
        <v>583</v>
      </c>
      <c r="K6" s="1092" t="s">
        <v>108</v>
      </c>
      <c r="L6" s="1049" t="s">
        <v>13</v>
      </c>
      <c r="M6" s="1091" t="s">
        <v>583</v>
      </c>
      <c r="N6" s="1093" t="s">
        <v>108</v>
      </c>
      <c r="O6" s="1049" t="s">
        <v>13</v>
      </c>
      <c r="P6" s="1094" t="s">
        <v>583</v>
      </c>
      <c r="Q6" s="1093" t="s">
        <v>108</v>
      </c>
      <c r="R6" s="1048" t="s">
        <v>13</v>
      </c>
    </row>
    <row r="7" spans="2:25" s="669" customFormat="1" ht="15.75" customHeight="1">
      <c r="B7" s="1095" t="s">
        <v>554</v>
      </c>
      <c r="C7" s="1095"/>
      <c r="D7" s="1095"/>
      <c r="E7" s="1095"/>
      <c r="F7" s="1095"/>
      <c r="G7" s="1095"/>
      <c r="H7" s="1095"/>
      <c r="I7" s="1096"/>
      <c r="J7" s="1097">
        <f>+J12</f>
        <v>42458</v>
      </c>
      <c r="K7" s="1098">
        <f>+K12</f>
        <v>453703</v>
      </c>
      <c r="L7" s="1099">
        <f>K7/K$11*100</f>
        <v>0.78292263241456006</v>
      </c>
      <c r="M7" s="1097">
        <f>+M12</f>
        <v>745</v>
      </c>
      <c r="N7" s="1098">
        <f>+N12</f>
        <v>6666</v>
      </c>
      <c r="O7" s="1099">
        <f>N7/N$11*100</f>
        <v>0.18906647788381686</v>
      </c>
      <c r="P7" s="1100">
        <f>+P12</f>
        <v>4</v>
      </c>
      <c r="Q7" s="1098">
        <f>+Q12</f>
        <v>49</v>
      </c>
      <c r="R7" s="1101">
        <f>Q7/Q$11*100</f>
        <v>0.71148540728909537</v>
      </c>
      <c r="U7"/>
      <c r="V7"/>
      <c r="W7"/>
    </row>
    <row r="8" spans="2:25" s="669" customFormat="1" ht="15.75" customHeight="1">
      <c r="B8" s="1095" t="s">
        <v>555</v>
      </c>
      <c r="C8" s="1095"/>
      <c r="D8" s="1095"/>
      <c r="E8" s="1095"/>
      <c r="F8" s="1095"/>
      <c r="G8" s="1095"/>
      <c r="H8" s="1095"/>
      <c r="I8" s="1096"/>
      <c r="J8" s="1097">
        <f>SUM(J13:J15)</f>
        <v>899627</v>
      </c>
      <c r="K8" s="1098">
        <f>SUM(K13:K15)</f>
        <v>12560755</v>
      </c>
      <c r="L8" s="1099">
        <f>K8/K$11*100</f>
        <v>21.67519141313667</v>
      </c>
      <c r="M8" s="1097">
        <f>SUM(M13:M15)</f>
        <v>46344</v>
      </c>
      <c r="N8" s="1098">
        <f>SUM(N13:N15)</f>
        <v>646848</v>
      </c>
      <c r="O8" s="1099">
        <f>N8/N$11*100</f>
        <v>18.346425605489223</v>
      </c>
      <c r="P8" s="1100">
        <f>SUM(P13:P15)</f>
        <v>85</v>
      </c>
      <c r="Q8" s="1098">
        <f>SUM(Q13:Q15)</f>
        <v>1268</v>
      </c>
      <c r="R8" s="1101">
        <f>Q8/Q$11*100</f>
        <v>18.411499927399451</v>
      </c>
      <c r="U8"/>
      <c r="V8"/>
      <c r="W8"/>
    </row>
    <row r="9" spans="2:25" s="669" customFormat="1" ht="15.75" customHeight="1">
      <c r="B9" s="1095" t="s">
        <v>556</v>
      </c>
      <c r="C9" s="1095"/>
      <c r="D9" s="1095"/>
      <c r="E9" s="1095"/>
      <c r="F9" s="1095"/>
      <c r="G9" s="1095"/>
      <c r="H9" s="1095"/>
      <c r="I9" s="1096"/>
      <c r="J9" s="1097">
        <f>SUM(J16:J29)</f>
        <v>4213988</v>
      </c>
      <c r="K9" s="1098">
        <f>SUM(K16:K29)</f>
        <v>44935457</v>
      </c>
      <c r="L9" s="1099">
        <f>K9/K$11*100</f>
        <v>77.541885954448759</v>
      </c>
      <c r="M9" s="1097">
        <f>SUM(M16:M29)</f>
        <v>238236</v>
      </c>
      <c r="N9" s="1098">
        <f>SUM(N16:N29)</f>
        <v>2872239</v>
      </c>
      <c r="O9" s="1099">
        <f>N9/N$11*100</f>
        <v>81.464763181898618</v>
      </c>
      <c r="P9" s="1100">
        <f>SUM(P16:P29)</f>
        <v>561</v>
      </c>
      <c r="Q9" s="1098">
        <f>SUM(Q16:Q29)</f>
        <v>5570</v>
      </c>
      <c r="R9" s="1101">
        <f>Q9/Q$11*100</f>
        <v>80.877014665311449</v>
      </c>
      <c r="U9"/>
      <c r="V9"/>
      <c r="W9"/>
    </row>
    <row r="10" spans="2:25" s="669" customFormat="1" ht="15.75" customHeight="1">
      <c r="I10" s="1057"/>
      <c r="J10" s="1102"/>
      <c r="K10" s="1103"/>
      <c r="L10" s="1104"/>
      <c r="M10" s="941"/>
      <c r="N10" s="884"/>
      <c r="O10" s="1105"/>
      <c r="P10" s="1106"/>
      <c r="Q10" s="884"/>
      <c r="R10" s="1107"/>
    </row>
    <row r="11" spans="2:25" ht="15.75" customHeight="1">
      <c r="B11" s="1108" t="s">
        <v>557</v>
      </c>
      <c r="C11" s="1108"/>
      <c r="D11" s="1108"/>
      <c r="E11" s="1108"/>
      <c r="F11" s="1108"/>
      <c r="G11" s="1108"/>
      <c r="H11" s="1108"/>
      <c r="I11" s="1109"/>
      <c r="J11" s="1110">
        <v>5156063</v>
      </c>
      <c r="K11" s="1111">
        <v>57949915</v>
      </c>
      <c r="L11" s="1112">
        <v>100</v>
      </c>
      <c r="M11" s="1110">
        <v>285325</v>
      </c>
      <c r="N11" s="1111">
        <v>3525744</v>
      </c>
      <c r="O11" s="1113">
        <v>100</v>
      </c>
      <c r="P11" s="1114">
        <v>650</v>
      </c>
      <c r="Q11" s="1111">
        <f>SUM(Q12:Q29)</f>
        <v>6887</v>
      </c>
      <c r="R11" s="1115">
        <v>100</v>
      </c>
    </row>
    <row r="12" spans="2:25" ht="15.75" customHeight="1">
      <c r="B12" s="1095" t="s">
        <v>584</v>
      </c>
      <c r="C12" s="1095"/>
      <c r="D12" s="1095"/>
      <c r="E12" s="1095"/>
      <c r="F12" s="1095"/>
      <c r="G12" s="1095"/>
      <c r="H12" s="1095"/>
      <c r="I12" s="1096"/>
      <c r="J12" s="1116">
        <v>42458</v>
      </c>
      <c r="K12" s="1117">
        <v>453703</v>
      </c>
      <c r="L12" s="1118">
        <f>K12/K$11*100</f>
        <v>0.78292263241456006</v>
      </c>
      <c r="M12" s="1116">
        <v>745</v>
      </c>
      <c r="N12" s="1117">
        <v>6666</v>
      </c>
      <c r="O12" s="1099">
        <f>N12/N$11*100</f>
        <v>0.18906647788381686</v>
      </c>
      <c r="P12" s="1119">
        <v>4</v>
      </c>
      <c r="Q12" s="1117">
        <v>49</v>
      </c>
      <c r="R12" s="1101">
        <f>Q12/Q$11*100</f>
        <v>0.71148540728909537</v>
      </c>
    </row>
    <row r="13" spans="2:25" ht="15.75" customHeight="1">
      <c r="B13" s="1095" t="s">
        <v>560</v>
      </c>
      <c r="C13" s="1095"/>
      <c r="D13" s="1095"/>
      <c r="E13" s="1095"/>
      <c r="F13" s="1095"/>
      <c r="G13" s="1095"/>
      <c r="H13" s="1095"/>
      <c r="I13" s="1096"/>
      <c r="J13" s="1116">
        <v>1865</v>
      </c>
      <c r="K13" s="1117">
        <v>19697</v>
      </c>
      <c r="L13" s="1118">
        <f t="shared" ref="L13:L28" si="0">K13/K$11*100</f>
        <v>3.3989696102228968E-2</v>
      </c>
      <c r="M13" s="1116">
        <v>21</v>
      </c>
      <c r="N13" s="1117">
        <v>224</v>
      </c>
      <c r="O13" s="1099">
        <f t="shared" ref="O13:O28" si="1">N13/N$11*100</f>
        <v>6.3532689837946261E-3</v>
      </c>
      <c r="P13" s="1119">
        <v>0</v>
      </c>
      <c r="Q13" s="1117">
        <v>0</v>
      </c>
      <c r="R13" s="1101">
        <f t="shared" ref="R13:R28" si="2">Q13/Q$11*100</f>
        <v>0</v>
      </c>
      <c r="W13"/>
      <c r="X13"/>
      <c r="Y13"/>
    </row>
    <row r="14" spans="2:25" ht="15.75" customHeight="1">
      <c r="B14" s="1095" t="s">
        <v>561</v>
      </c>
      <c r="C14" s="1095"/>
      <c r="D14" s="1095"/>
      <c r="E14" s="1095"/>
      <c r="F14" s="1095"/>
      <c r="G14" s="1095"/>
      <c r="H14" s="1095"/>
      <c r="I14" s="1096"/>
      <c r="J14" s="1116">
        <v>485135</v>
      </c>
      <c r="K14" s="1117">
        <v>3737415</v>
      </c>
      <c r="L14" s="1118">
        <f t="shared" si="0"/>
        <v>6.4493882346505602</v>
      </c>
      <c r="M14" s="1116">
        <v>28997</v>
      </c>
      <c r="N14" s="1117">
        <v>208570</v>
      </c>
      <c r="O14" s="1099">
        <f t="shared" si="1"/>
        <v>5.9156308569198446</v>
      </c>
      <c r="P14" s="1119">
        <v>52</v>
      </c>
      <c r="Q14" s="1117">
        <v>248</v>
      </c>
      <c r="R14" s="1101">
        <f t="shared" si="2"/>
        <v>3.600987367503993</v>
      </c>
      <c r="W14"/>
      <c r="X14"/>
      <c r="Y14"/>
    </row>
    <row r="15" spans="2:25" ht="15.75" customHeight="1">
      <c r="B15" s="1095" t="s">
        <v>562</v>
      </c>
      <c r="C15" s="1095"/>
      <c r="D15" s="1095"/>
      <c r="E15" s="1095"/>
      <c r="F15" s="1095"/>
      <c r="G15" s="1095"/>
      <c r="H15" s="1095"/>
      <c r="I15" s="1096"/>
      <c r="J15" s="1116">
        <v>412627</v>
      </c>
      <c r="K15" s="1117">
        <v>8803643</v>
      </c>
      <c r="L15" s="1118">
        <f t="shared" si="0"/>
        <v>15.191813482383884</v>
      </c>
      <c r="M15" s="1116">
        <v>17326</v>
      </c>
      <c r="N15" s="1117">
        <v>438054</v>
      </c>
      <c r="O15" s="1099">
        <f t="shared" si="1"/>
        <v>12.424441479585585</v>
      </c>
      <c r="P15" s="1119">
        <v>33</v>
      </c>
      <c r="Q15" s="1117">
        <v>1020</v>
      </c>
      <c r="R15" s="1101">
        <f t="shared" si="2"/>
        <v>14.810512559895455</v>
      </c>
    </row>
    <row r="16" spans="2:25" ht="15.75" customHeight="1">
      <c r="B16" s="1095" t="s">
        <v>563</v>
      </c>
      <c r="C16" s="1095"/>
      <c r="D16" s="1095"/>
      <c r="E16" s="1095"/>
      <c r="F16" s="1095"/>
      <c r="G16" s="1095"/>
      <c r="H16" s="1095"/>
      <c r="I16" s="1096"/>
      <c r="J16" s="1116">
        <v>9139</v>
      </c>
      <c r="K16" s="1117">
        <v>202149</v>
      </c>
      <c r="L16" s="1118">
        <f t="shared" si="0"/>
        <v>0.34883398879877564</v>
      </c>
      <c r="M16" s="1116">
        <v>249</v>
      </c>
      <c r="N16" s="1117">
        <v>5768</v>
      </c>
      <c r="O16" s="1099">
        <f t="shared" si="1"/>
        <v>0.1635966763327116</v>
      </c>
      <c r="P16" s="1119">
        <v>0</v>
      </c>
      <c r="Q16" s="1117">
        <v>0</v>
      </c>
      <c r="R16" s="1101">
        <f t="shared" si="2"/>
        <v>0</v>
      </c>
    </row>
    <row r="17" spans="2:22" ht="15.75" customHeight="1">
      <c r="B17" s="1095" t="s">
        <v>564</v>
      </c>
      <c r="C17" s="1095"/>
      <c r="D17" s="1095"/>
      <c r="E17" s="1095"/>
      <c r="F17" s="1095"/>
      <c r="G17" s="1095"/>
      <c r="H17" s="1095"/>
      <c r="I17" s="1096"/>
      <c r="J17" s="1116">
        <v>76559</v>
      </c>
      <c r="K17" s="1117">
        <v>1986839</v>
      </c>
      <c r="L17" s="1118">
        <f t="shared" si="0"/>
        <v>3.4285451497210997</v>
      </c>
      <c r="M17" s="1116">
        <v>4888</v>
      </c>
      <c r="N17" s="1117">
        <v>126054</v>
      </c>
      <c r="O17" s="1099">
        <f t="shared" si="1"/>
        <v>3.5752453950144996</v>
      </c>
      <c r="P17" s="1119">
        <v>4</v>
      </c>
      <c r="Q17" s="1117">
        <v>139</v>
      </c>
      <c r="R17" s="1101">
        <f t="shared" si="2"/>
        <v>2.0182953390445766</v>
      </c>
    </row>
    <row r="18" spans="2:22" ht="15.75" customHeight="1">
      <c r="B18" s="1095" t="s">
        <v>565</v>
      </c>
      <c r="C18" s="1095"/>
      <c r="D18" s="1095"/>
      <c r="E18" s="1095"/>
      <c r="F18" s="1095"/>
      <c r="G18" s="1095"/>
      <c r="H18" s="1095"/>
      <c r="I18" s="1096"/>
      <c r="J18" s="1116">
        <v>128224</v>
      </c>
      <c r="K18" s="1117">
        <v>3264734</v>
      </c>
      <c r="L18" s="1118">
        <f t="shared" si="0"/>
        <v>5.6337166327163724</v>
      </c>
      <c r="M18" s="1116">
        <v>7592</v>
      </c>
      <c r="N18" s="1117">
        <v>223339</v>
      </c>
      <c r="O18" s="1099">
        <f t="shared" si="1"/>
        <v>6.3345211677308386</v>
      </c>
      <c r="P18" s="1119">
        <v>11</v>
      </c>
      <c r="Q18" s="1117">
        <v>225</v>
      </c>
      <c r="R18" s="1101">
        <f t="shared" si="2"/>
        <v>3.2670248293887032</v>
      </c>
    </row>
    <row r="19" spans="2:22" ht="15.75" customHeight="1">
      <c r="B19" s="1095" t="s">
        <v>566</v>
      </c>
      <c r="C19" s="1095"/>
      <c r="D19" s="1095"/>
      <c r="E19" s="1095"/>
      <c r="F19" s="1095"/>
      <c r="G19" s="1095"/>
      <c r="H19" s="1095"/>
      <c r="I19" s="1096"/>
      <c r="J19" s="1116">
        <v>1228920</v>
      </c>
      <c r="K19" s="1117">
        <v>11611924</v>
      </c>
      <c r="L19" s="1118">
        <f t="shared" si="0"/>
        <v>20.037862005492158</v>
      </c>
      <c r="M19" s="1116">
        <v>61012</v>
      </c>
      <c r="N19" s="1117">
        <v>673439</v>
      </c>
      <c r="O19" s="1099">
        <f t="shared" si="1"/>
        <v>19.100621032043165</v>
      </c>
      <c r="P19" s="1119">
        <v>124</v>
      </c>
      <c r="Q19" s="1117">
        <v>1173</v>
      </c>
      <c r="R19" s="1101">
        <f t="shared" si="2"/>
        <v>17.032089443879777</v>
      </c>
    </row>
    <row r="20" spans="2:22" ht="15.75" customHeight="1">
      <c r="B20" s="1095" t="s">
        <v>567</v>
      </c>
      <c r="C20" s="1095"/>
      <c r="D20" s="1095"/>
      <c r="E20" s="1095"/>
      <c r="F20" s="1095"/>
      <c r="G20" s="1095"/>
      <c r="H20" s="1095"/>
      <c r="I20" s="1096"/>
      <c r="J20" s="1116">
        <v>83852</v>
      </c>
      <c r="K20" s="1117">
        <v>1494436</v>
      </c>
      <c r="L20" s="1118">
        <f t="shared" si="0"/>
        <v>2.5788407109829237</v>
      </c>
      <c r="M20" s="1116">
        <v>3757</v>
      </c>
      <c r="N20" s="1117">
        <v>62886</v>
      </c>
      <c r="O20" s="1099">
        <f t="shared" si="1"/>
        <v>1.7836235415844146</v>
      </c>
      <c r="P20" s="1119">
        <v>7</v>
      </c>
      <c r="Q20" s="1117">
        <v>62</v>
      </c>
      <c r="R20" s="1101">
        <f t="shared" si="2"/>
        <v>0.90024684187599824</v>
      </c>
    </row>
    <row r="21" spans="2:22" ht="15.75" customHeight="1">
      <c r="B21" s="1095" t="s">
        <v>585</v>
      </c>
      <c r="C21" s="1095"/>
      <c r="D21" s="1095"/>
      <c r="E21" s="1095"/>
      <c r="F21" s="1095"/>
      <c r="G21" s="1095"/>
      <c r="H21" s="1095"/>
      <c r="I21" s="1096"/>
      <c r="J21" s="1116">
        <v>374456</v>
      </c>
      <c r="K21" s="1117">
        <v>1618138</v>
      </c>
      <c r="L21" s="1118">
        <f t="shared" si="0"/>
        <v>2.7923043545447825</v>
      </c>
      <c r="M21" s="1116">
        <v>28592</v>
      </c>
      <c r="N21" s="1117">
        <v>114871</v>
      </c>
      <c r="O21" s="1099">
        <f t="shared" si="1"/>
        <v>3.2580641135601449</v>
      </c>
      <c r="P21" s="1119">
        <v>134</v>
      </c>
      <c r="Q21" s="1117">
        <v>226</v>
      </c>
      <c r="R21" s="1101">
        <f t="shared" si="2"/>
        <v>3.2815449397415422</v>
      </c>
    </row>
    <row r="22" spans="2:22" ht="15.75" customHeight="1">
      <c r="B22" s="1095" t="s">
        <v>569</v>
      </c>
      <c r="C22" s="1095"/>
      <c r="D22" s="1095"/>
      <c r="E22" s="1095"/>
      <c r="F22" s="1095"/>
      <c r="G22" s="1095"/>
      <c r="H22" s="1095"/>
      <c r="I22" s="1096"/>
      <c r="J22" s="1116">
        <v>252340</v>
      </c>
      <c r="K22" s="1117">
        <v>2118920</v>
      </c>
      <c r="L22" s="1118">
        <f t="shared" si="0"/>
        <v>3.6564678308846528</v>
      </c>
      <c r="M22" s="1116">
        <v>15377</v>
      </c>
      <c r="N22" s="1117">
        <v>175166</v>
      </c>
      <c r="O22" s="1099">
        <f t="shared" si="1"/>
        <v>4.9681996197114708</v>
      </c>
      <c r="P22" s="1119">
        <v>22</v>
      </c>
      <c r="Q22" s="1117">
        <v>1225</v>
      </c>
      <c r="R22" s="1101">
        <f t="shared" si="2"/>
        <v>17.787135182227384</v>
      </c>
    </row>
    <row r="23" spans="2:22" ht="15.75" customHeight="1">
      <c r="B23" s="1095" t="s">
        <v>570</v>
      </c>
      <c r="C23" s="1095"/>
      <c r="D23" s="1095"/>
      <c r="E23" s="1095"/>
      <c r="F23" s="1095"/>
      <c r="G23" s="1095"/>
      <c r="H23" s="1095"/>
      <c r="I23" s="1095"/>
      <c r="J23" s="1116">
        <v>599058</v>
      </c>
      <c r="K23" s="1117">
        <v>4678739</v>
      </c>
      <c r="L23" s="1118">
        <f t="shared" si="0"/>
        <v>8.073763352370749</v>
      </c>
      <c r="M23" s="1116">
        <v>32933</v>
      </c>
      <c r="N23" s="1117">
        <v>311021</v>
      </c>
      <c r="O23" s="1099">
        <f t="shared" si="1"/>
        <v>8.8214288955749485</v>
      </c>
      <c r="P23" s="1119">
        <v>63</v>
      </c>
      <c r="Q23" s="1117">
        <v>516</v>
      </c>
      <c r="R23" s="1101">
        <f t="shared" si="2"/>
        <v>7.4923769420647606</v>
      </c>
    </row>
    <row r="24" spans="2:22" ht="15.75" customHeight="1">
      <c r="B24" s="1095" t="s">
        <v>571</v>
      </c>
      <c r="C24" s="1095"/>
      <c r="D24" s="1095"/>
      <c r="E24" s="1095"/>
      <c r="F24" s="1095"/>
      <c r="G24" s="1095"/>
      <c r="H24" s="1095"/>
      <c r="I24" s="1095"/>
      <c r="J24" s="1116">
        <v>434209</v>
      </c>
      <c r="K24" s="1117">
        <v>2176139</v>
      </c>
      <c r="L24" s="1118">
        <f t="shared" si="0"/>
        <v>3.7552065434435926</v>
      </c>
      <c r="M24" s="1116">
        <v>22950</v>
      </c>
      <c r="N24" s="1117">
        <v>134781</v>
      </c>
      <c r="O24" s="1099">
        <f t="shared" si="1"/>
        <v>3.8227676201108194</v>
      </c>
      <c r="P24" s="1119">
        <v>60</v>
      </c>
      <c r="Q24" s="1117">
        <v>255</v>
      </c>
      <c r="R24" s="1101">
        <f t="shared" si="2"/>
        <v>3.7026281399738639</v>
      </c>
    </row>
    <row r="25" spans="2:22" ht="15.75" customHeight="1">
      <c r="B25" s="1095" t="s">
        <v>572</v>
      </c>
      <c r="C25" s="1095"/>
      <c r="D25" s="1095"/>
      <c r="E25" s="1095"/>
      <c r="F25" s="1095"/>
      <c r="G25" s="1095"/>
      <c r="H25" s="1095"/>
      <c r="I25" s="1095"/>
      <c r="J25" s="1116">
        <v>163357</v>
      </c>
      <c r="K25" s="1117">
        <v>1950734</v>
      </c>
      <c r="L25" s="1118">
        <f t="shared" si="0"/>
        <v>3.3662413482401141</v>
      </c>
      <c r="M25" s="1116">
        <v>11092</v>
      </c>
      <c r="N25" s="1117">
        <v>139209</v>
      </c>
      <c r="O25" s="1099">
        <f t="shared" si="1"/>
        <v>3.9483581337726164</v>
      </c>
      <c r="P25" s="1119">
        <v>29</v>
      </c>
      <c r="Q25" s="1117">
        <v>136</v>
      </c>
      <c r="R25" s="1101">
        <f t="shared" si="2"/>
        <v>1.9747350079860608</v>
      </c>
    </row>
    <row r="26" spans="2:22" ht="15.75" customHeight="1">
      <c r="B26" s="1095" t="s">
        <v>573</v>
      </c>
      <c r="C26" s="1095"/>
      <c r="D26" s="1095"/>
      <c r="E26" s="1095"/>
      <c r="F26" s="1095"/>
      <c r="G26" s="1095"/>
      <c r="H26" s="1095"/>
      <c r="I26" s="1095"/>
      <c r="J26" s="1116">
        <v>462531</v>
      </c>
      <c r="K26" s="1117">
        <v>8162398</v>
      </c>
      <c r="L26" s="1118">
        <f t="shared" si="0"/>
        <v>14.085263110394553</v>
      </c>
      <c r="M26" s="1116">
        <v>31373</v>
      </c>
      <c r="N26" s="1117">
        <v>566526</v>
      </c>
      <c r="O26" s="1099">
        <f t="shared" si="1"/>
        <v>16.068268144255509</v>
      </c>
      <c r="P26" s="1119">
        <v>77</v>
      </c>
      <c r="Q26" s="1117">
        <v>1132</v>
      </c>
      <c r="R26" s="1101">
        <f t="shared" si="2"/>
        <v>16.436764919413388</v>
      </c>
    </row>
    <row r="27" spans="2:22" ht="15.75" customHeight="1">
      <c r="B27" s="1095" t="s">
        <v>574</v>
      </c>
      <c r="C27" s="1095"/>
      <c r="D27" s="1095"/>
      <c r="E27" s="1095"/>
      <c r="F27" s="1095"/>
      <c r="G27" s="1095"/>
      <c r="H27" s="1095"/>
      <c r="I27" s="1095"/>
      <c r="J27" s="1116">
        <v>32131</v>
      </c>
      <c r="K27" s="1117">
        <v>435970</v>
      </c>
      <c r="L27" s="1118">
        <f t="shared" si="0"/>
        <v>0.75232206984255279</v>
      </c>
      <c r="M27" s="1116">
        <v>1062</v>
      </c>
      <c r="N27" s="1117">
        <v>17477</v>
      </c>
      <c r="O27" s="1099">
        <f t="shared" si="1"/>
        <v>0.4956967947757977</v>
      </c>
      <c r="P27" s="1119">
        <v>3</v>
      </c>
      <c r="Q27" s="1117">
        <v>20</v>
      </c>
      <c r="R27" s="1101">
        <f t="shared" si="2"/>
        <v>0.29040220705677361</v>
      </c>
    </row>
    <row r="28" spans="2:22" ht="15.75" customHeight="1">
      <c r="B28" s="1120" t="s">
        <v>586</v>
      </c>
      <c r="C28" s="1120"/>
      <c r="D28" s="1120"/>
      <c r="E28" s="1120"/>
      <c r="F28" s="1120"/>
      <c r="G28" s="1120"/>
      <c r="H28" s="1120"/>
      <c r="I28" s="1121"/>
      <c r="J28" s="1116">
        <v>369212</v>
      </c>
      <c r="K28" s="1117">
        <v>5234337</v>
      </c>
      <c r="L28" s="1118">
        <f t="shared" si="0"/>
        <v>9.0325188570164432</v>
      </c>
      <c r="M28" s="1116">
        <v>17359</v>
      </c>
      <c r="N28" s="1117">
        <v>321702</v>
      </c>
      <c r="O28" s="1099">
        <f t="shared" si="1"/>
        <v>9.1243720474316898</v>
      </c>
      <c r="P28" s="1119">
        <v>27</v>
      </c>
      <c r="Q28" s="1117">
        <v>461</v>
      </c>
      <c r="R28" s="1101">
        <f t="shared" si="2"/>
        <v>6.6937708726586314</v>
      </c>
    </row>
    <row r="29" spans="2:22" ht="15.75" customHeight="1">
      <c r="B29" s="1095" t="s">
        <v>576</v>
      </c>
      <c r="C29" s="1095"/>
      <c r="D29" s="1095"/>
      <c r="E29" s="1095"/>
      <c r="F29" s="1095"/>
      <c r="G29" s="1095"/>
      <c r="H29" s="1095"/>
      <c r="I29" s="1095"/>
      <c r="J29" s="1122" t="s">
        <v>21</v>
      </c>
      <c r="K29" s="1123" t="s">
        <v>21</v>
      </c>
      <c r="L29" s="1124" t="s">
        <v>21</v>
      </c>
      <c r="M29" s="941" t="s">
        <v>21</v>
      </c>
      <c r="N29" s="884" t="s">
        <v>21</v>
      </c>
      <c r="O29" s="1124" t="s">
        <v>21</v>
      </c>
      <c r="P29" s="1106" t="s">
        <v>21</v>
      </c>
      <c r="Q29" s="884" t="s">
        <v>21</v>
      </c>
      <c r="R29" s="1125" t="s">
        <v>21</v>
      </c>
    </row>
    <row r="30" spans="2:22" ht="15.75" customHeight="1" thickBot="1">
      <c r="B30" s="1126" t="s">
        <v>577</v>
      </c>
      <c r="C30" s="1126"/>
      <c r="D30" s="1126"/>
      <c r="E30" s="1126"/>
      <c r="F30" s="1126"/>
      <c r="G30" s="1126"/>
      <c r="H30" s="1126"/>
      <c r="I30" s="1126"/>
      <c r="J30" s="1127" t="s">
        <v>21</v>
      </c>
      <c r="K30" s="1023" t="s">
        <v>21</v>
      </c>
      <c r="L30" s="1128" t="s">
        <v>21</v>
      </c>
      <c r="M30" s="1127" t="s">
        <v>21</v>
      </c>
      <c r="N30" s="1023" t="s">
        <v>21</v>
      </c>
      <c r="O30" s="1128" t="s">
        <v>21</v>
      </c>
      <c r="P30" s="1129" t="s">
        <v>21</v>
      </c>
      <c r="Q30" s="1023" t="s">
        <v>21</v>
      </c>
      <c r="R30" s="1130" t="s">
        <v>21</v>
      </c>
    </row>
    <row r="31" spans="2:22" ht="15.75" customHeight="1" thickTop="1">
      <c r="B31" s="665"/>
      <c r="C31" s="665"/>
      <c r="D31" s="665"/>
      <c r="E31" s="665"/>
      <c r="F31" s="665"/>
      <c r="G31" s="665"/>
      <c r="H31" s="665"/>
      <c r="I31" s="665"/>
      <c r="Q31" s="1131"/>
      <c r="R31" s="1077" t="s">
        <v>587</v>
      </c>
      <c r="S31" s="40"/>
      <c r="T31" s="40"/>
      <c r="U31" s="40"/>
      <c r="V31" s="40"/>
    </row>
    <row r="32" spans="2:22">
      <c r="B32" s="903" t="s">
        <v>588</v>
      </c>
      <c r="J32" s="752"/>
      <c r="K32" s="752"/>
      <c r="L32" s="752"/>
      <c r="M32" s="752"/>
      <c r="N32" s="752"/>
      <c r="O32" s="752"/>
      <c r="P32" s="752"/>
      <c r="Q32" s="752"/>
    </row>
    <row r="33" spans="2:34">
      <c r="B33" s="1132"/>
      <c r="J33" s="752"/>
      <c r="K33" s="752"/>
      <c r="L33" s="752"/>
      <c r="M33" s="752"/>
      <c r="N33" s="752"/>
      <c r="O33" s="752"/>
      <c r="P33" s="752"/>
      <c r="Q33" s="752"/>
    </row>
    <row r="34" spans="2:34">
      <c r="J34" s="752"/>
      <c r="K34" s="752"/>
      <c r="L34" s="752"/>
      <c r="M34" s="752"/>
      <c r="N34" s="752"/>
      <c r="O34" s="752"/>
      <c r="P34" s="752"/>
      <c r="Q34" s="752"/>
    </row>
    <row r="35" spans="2:34">
      <c r="J35" s="752"/>
      <c r="K35" s="752"/>
      <c r="L35" s="752"/>
      <c r="M35" s="752"/>
      <c r="N35" s="752"/>
      <c r="O35" s="752"/>
      <c r="P35" s="752"/>
      <c r="Q35" s="752"/>
    </row>
    <row r="36" spans="2:34">
      <c r="J36" s="752"/>
      <c r="K36" s="752"/>
      <c r="L36" s="752"/>
      <c r="M36" s="752"/>
      <c r="N36" s="752"/>
      <c r="O36" s="752"/>
      <c r="P36" s="752"/>
      <c r="Q36" s="752"/>
    </row>
    <row r="39" spans="2:34">
      <c r="O39" s="1079"/>
      <c r="P39" s="1080"/>
      <c r="Q39" s="1080"/>
      <c r="R39" s="1081"/>
      <c r="S39" s="805"/>
      <c r="T39" s="805"/>
      <c r="U39" s="805"/>
      <c r="V39" s="805"/>
      <c r="W39" s="805"/>
      <c r="X39" s="805"/>
      <c r="Y39" s="805"/>
      <c r="Z39" s="805"/>
      <c r="AA39" s="805"/>
      <c r="AB39" s="805"/>
      <c r="AC39" s="805"/>
      <c r="AD39" s="805"/>
      <c r="AE39" s="805"/>
      <c r="AF39" s="805"/>
      <c r="AG39" s="805"/>
      <c r="AH39" s="805"/>
    </row>
    <row r="40" spans="2:34">
      <c r="O40" s="1079"/>
      <c r="P40" s="1080"/>
      <c r="Q40" s="1080"/>
      <c r="R40" s="1081"/>
      <c r="S40" s="805"/>
      <c r="T40" s="805"/>
      <c r="U40" s="805"/>
      <c r="V40" s="805"/>
      <c r="W40" s="805"/>
      <c r="X40" s="805"/>
      <c r="Y40" s="805"/>
      <c r="Z40" s="805"/>
      <c r="AA40" s="805"/>
      <c r="AB40" s="805"/>
      <c r="AC40" s="805"/>
      <c r="AD40" s="805"/>
      <c r="AE40" s="805"/>
      <c r="AF40" s="805"/>
      <c r="AG40" s="805"/>
      <c r="AH40" s="805"/>
    </row>
    <row r="41" spans="2:34">
      <c r="O41" s="1079"/>
      <c r="P41" s="1080"/>
      <c r="Q41" s="1080"/>
      <c r="R41" s="1081"/>
      <c r="S41" s="805"/>
      <c r="T41" s="805"/>
      <c r="U41" s="805"/>
      <c r="V41" s="805"/>
      <c r="W41" s="805"/>
      <c r="X41" s="805"/>
      <c r="Y41" s="805"/>
      <c r="Z41" s="805"/>
      <c r="AA41" s="805"/>
      <c r="AB41" s="805"/>
      <c r="AC41" s="805"/>
      <c r="AD41" s="805"/>
      <c r="AE41" s="805"/>
      <c r="AF41" s="805"/>
      <c r="AG41" s="805"/>
      <c r="AH41" s="805"/>
    </row>
    <row r="42" spans="2:34">
      <c r="O42" s="1079"/>
      <c r="P42" s="1080"/>
      <c r="Q42" s="1080"/>
      <c r="R42" s="1081"/>
      <c r="S42" s="805"/>
      <c r="T42" s="805"/>
      <c r="U42" s="805"/>
      <c r="V42" s="805"/>
      <c r="W42" s="805"/>
      <c r="X42" s="805"/>
      <c r="Y42" s="805"/>
      <c r="Z42" s="805"/>
      <c r="AA42" s="805"/>
      <c r="AB42" s="805"/>
      <c r="AC42" s="805"/>
      <c r="AD42" s="805"/>
      <c r="AE42" s="805"/>
      <c r="AF42" s="805"/>
      <c r="AG42" s="805"/>
      <c r="AH42" s="805"/>
    </row>
    <row r="43" spans="2:34">
      <c r="O43" s="1079"/>
      <c r="P43" s="1080"/>
      <c r="Q43" s="1080"/>
      <c r="R43" s="1081"/>
      <c r="S43" s="805"/>
      <c r="T43" s="805"/>
      <c r="U43" s="805"/>
      <c r="V43" s="805"/>
      <c r="W43" s="805"/>
      <c r="X43" s="805"/>
      <c r="Y43" s="805"/>
      <c r="Z43" s="805"/>
      <c r="AA43" s="805"/>
      <c r="AB43" s="805"/>
      <c r="AC43" s="805"/>
      <c r="AD43" s="805"/>
      <c r="AE43" s="805"/>
      <c r="AF43" s="805"/>
      <c r="AG43" s="805"/>
      <c r="AH43" s="805"/>
    </row>
    <row r="44" spans="2:34">
      <c r="O44" s="1079"/>
      <c r="P44" s="1080"/>
      <c r="Q44" s="1080"/>
      <c r="R44" s="1081"/>
      <c r="S44" s="805"/>
      <c r="T44" s="805"/>
      <c r="U44" s="805"/>
      <c r="V44" s="805"/>
      <c r="W44" s="805"/>
      <c r="X44" s="805"/>
      <c r="Y44" s="805"/>
      <c r="Z44" s="805"/>
      <c r="AA44" s="805"/>
      <c r="AB44" s="805"/>
      <c r="AC44" s="805"/>
      <c r="AD44" s="805"/>
      <c r="AE44" s="805"/>
      <c r="AF44" s="805"/>
      <c r="AG44" s="805"/>
      <c r="AH44" s="805"/>
    </row>
    <row r="45" spans="2:34">
      <c r="O45" s="1079"/>
      <c r="P45" s="1080"/>
      <c r="Q45" s="1080"/>
      <c r="R45" s="1081"/>
      <c r="S45" s="805"/>
      <c r="T45" s="805"/>
      <c r="U45" s="805"/>
      <c r="V45" s="805"/>
      <c r="W45" s="805"/>
      <c r="X45" s="805"/>
      <c r="Y45" s="805"/>
      <c r="Z45" s="805"/>
      <c r="AA45" s="805"/>
      <c r="AB45" s="805"/>
      <c r="AC45" s="805"/>
      <c r="AD45" s="805"/>
      <c r="AE45" s="807"/>
      <c r="AF45" s="807"/>
      <c r="AG45" s="807"/>
      <c r="AH45" s="807"/>
    </row>
    <row r="46" spans="2:34">
      <c r="O46" s="1079"/>
      <c r="P46" s="1080"/>
      <c r="Q46" s="1080"/>
      <c r="R46" s="1081"/>
      <c r="S46" s="805"/>
      <c r="T46" s="805"/>
      <c r="U46" s="805"/>
      <c r="V46" s="805"/>
      <c r="W46" s="805"/>
      <c r="X46" s="805"/>
      <c r="Y46" s="805"/>
      <c r="Z46" s="805"/>
      <c r="AA46" s="805"/>
      <c r="AB46" s="805"/>
      <c r="AC46" s="805"/>
      <c r="AD46" s="805"/>
      <c r="AE46" s="805"/>
      <c r="AF46" s="805"/>
      <c r="AG46" s="805"/>
      <c r="AH46" s="805"/>
    </row>
    <row r="47" spans="2:34">
      <c r="O47" s="1079"/>
      <c r="P47" s="1080"/>
      <c r="Q47" s="1080"/>
      <c r="R47" s="1081"/>
      <c r="S47" s="805"/>
      <c r="T47" s="805"/>
      <c r="U47" s="805"/>
      <c r="V47" s="805"/>
      <c r="W47" s="805"/>
      <c r="X47" s="805"/>
      <c r="Y47" s="805"/>
      <c r="Z47" s="805"/>
      <c r="AA47" s="805"/>
      <c r="AB47" s="805"/>
      <c r="AC47" s="805"/>
      <c r="AD47" s="805"/>
      <c r="AE47" s="805"/>
      <c r="AF47" s="805"/>
      <c r="AG47" s="805"/>
      <c r="AH47" s="805"/>
    </row>
    <row r="48" spans="2:34">
      <c r="O48" s="1079"/>
      <c r="P48" s="1080"/>
      <c r="Q48" s="1080"/>
      <c r="R48" s="1081"/>
      <c r="S48" s="805"/>
      <c r="T48" s="805"/>
      <c r="U48" s="805"/>
      <c r="V48" s="805"/>
      <c r="W48" s="805"/>
      <c r="X48" s="805"/>
      <c r="Y48" s="805"/>
      <c r="Z48" s="805"/>
      <c r="AA48" s="805"/>
      <c r="AB48" s="805"/>
      <c r="AC48" s="805"/>
      <c r="AD48" s="805"/>
      <c r="AE48" s="805"/>
      <c r="AF48" s="805"/>
      <c r="AG48" s="805"/>
      <c r="AH48" s="805"/>
    </row>
    <row r="49" spans="15:34">
      <c r="O49" s="1079"/>
      <c r="P49" s="1080"/>
      <c r="Q49" s="1080"/>
      <c r="R49" s="1081"/>
      <c r="S49" s="805"/>
      <c r="T49" s="805"/>
      <c r="U49" s="805"/>
      <c r="V49" s="805"/>
      <c r="W49" s="805"/>
      <c r="X49" s="805"/>
      <c r="Y49" s="805"/>
      <c r="Z49" s="805"/>
      <c r="AA49" s="805"/>
      <c r="AB49" s="805"/>
      <c r="AC49" s="805"/>
      <c r="AD49" s="805"/>
      <c r="AE49" s="805"/>
      <c r="AF49" s="805"/>
      <c r="AG49" s="805"/>
      <c r="AH49" s="805"/>
    </row>
  </sheetData>
  <mergeCells count="29">
    <mergeCell ref="B26:I26"/>
    <mergeCell ref="B27:I27"/>
    <mergeCell ref="B28:I28"/>
    <mergeCell ref="B29:I29"/>
    <mergeCell ref="B30:I30"/>
    <mergeCell ref="B20:I20"/>
    <mergeCell ref="B21:I21"/>
    <mergeCell ref="B22:I22"/>
    <mergeCell ref="B23:I23"/>
    <mergeCell ref="B24:I24"/>
    <mergeCell ref="B25:I25"/>
    <mergeCell ref="B14:I14"/>
    <mergeCell ref="B15:I15"/>
    <mergeCell ref="B16:I16"/>
    <mergeCell ref="B17:I17"/>
    <mergeCell ref="B18:I18"/>
    <mergeCell ref="B19:I19"/>
    <mergeCell ref="B7:I7"/>
    <mergeCell ref="B8:I8"/>
    <mergeCell ref="B9:I9"/>
    <mergeCell ref="B11:I11"/>
    <mergeCell ref="B12:I12"/>
    <mergeCell ref="B13:I13"/>
    <mergeCell ref="B2:R2"/>
    <mergeCell ref="B4:I5"/>
    <mergeCell ref="J4:L4"/>
    <mergeCell ref="M4:O4"/>
    <mergeCell ref="P4:R4"/>
    <mergeCell ref="B6:I6"/>
  </mergeCells>
  <phoneticPr fontId="3"/>
  <pageMargins left="0.51181102362204722" right="0.51181102362204722" top="0.55118110236220474" bottom="0.55118110236220474" header="0.31496062992125984" footer="0.31496062992125984"/>
  <pageSetup paperSize="9" scale="98" firstPageNumber="27" orientation="portrait" useFirstPageNumber="1" r:id="rId1"/>
  <headerFooter>
    <oddFooter>&amp;C&amp;"HGPｺﾞｼｯｸM,ﾒﾃﾞｨｳﾑ"&amp;10&amp;P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D2EA4-B66E-4E7A-9455-2F7113C9D86C}">
  <dimension ref="B1:AG53"/>
  <sheetViews>
    <sheetView tabSelected="1" topLeftCell="A31" zoomScale="115" zoomScaleNormal="115" zoomScaleSheetLayoutView="100" workbookViewId="0">
      <selection activeCell="Q33" sqref="Q33:V33"/>
    </sheetView>
  </sheetViews>
  <sheetFormatPr defaultColWidth="2.625" defaultRowHeight="12" outlineLevelRow="1"/>
  <cols>
    <col min="1" max="8" width="2.625" style="752"/>
    <col min="9" max="9" width="2.75" style="752" customWidth="1"/>
    <col min="10" max="13" width="8.125" style="1075" bestFit="1" customWidth="1"/>
    <col min="14" max="14" width="8" style="1075" customWidth="1"/>
    <col min="15" max="15" width="8.125" style="1075" bestFit="1" customWidth="1"/>
    <col min="16" max="16" width="8.5" style="752" customWidth="1"/>
    <col min="17" max="17" width="2.625" style="752"/>
    <col min="18" max="18" width="6.75" style="752" bestFit="1" customWidth="1"/>
    <col min="19" max="19" width="3.25" style="752" bestFit="1" customWidth="1"/>
    <col min="20" max="20" width="2.25" style="752" customWidth="1"/>
    <col min="21" max="21" width="3.25" style="752" customWidth="1"/>
    <col min="22" max="23" width="2.625" style="752" customWidth="1"/>
    <col min="24" max="24" width="4.125" style="752" customWidth="1"/>
    <col min="25" max="30" width="2.625" style="752" customWidth="1"/>
    <col min="31" max="35" width="2.625" style="752"/>
    <col min="36" max="36" width="0.125" style="752" customWidth="1"/>
    <col min="37" max="41" width="2.625" style="752" customWidth="1"/>
    <col min="42" max="16384" width="2.625" style="752"/>
  </cols>
  <sheetData>
    <row r="1" spans="2:22" s="665" customFormat="1" ht="15.75" customHeight="1">
      <c r="B1" s="663"/>
      <c r="C1" s="663"/>
      <c r="D1" s="663"/>
      <c r="E1" s="663"/>
      <c r="F1" s="663"/>
      <c r="G1" s="663"/>
      <c r="H1" s="663"/>
      <c r="I1" s="663"/>
      <c r="J1" s="1029"/>
      <c r="K1" s="1029"/>
      <c r="L1" s="1029"/>
      <c r="M1" s="1029"/>
      <c r="N1" s="1029"/>
      <c r="O1" s="1029"/>
    </row>
    <row r="2" spans="2:22" s="666" customFormat="1" ht="15.75" customHeight="1">
      <c r="B2" s="667" t="s">
        <v>589</v>
      </c>
      <c r="C2" s="667"/>
      <c r="D2" s="667"/>
      <c r="E2" s="667"/>
      <c r="F2" s="667"/>
      <c r="G2" s="667"/>
      <c r="H2" s="667"/>
      <c r="I2" s="667"/>
      <c r="J2" s="667"/>
      <c r="K2" s="667"/>
      <c r="L2" s="667"/>
      <c r="M2" s="667"/>
      <c r="N2" s="667"/>
      <c r="O2" s="667"/>
    </row>
    <row r="3" spans="2:22" s="666" customFormat="1" ht="15.75" customHeight="1" thickBot="1">
      <c r="B3" s="1032"/>
      <c r="C3" s="1032"/>
      <c r="D3" s="1032"/>
      <c r="E3" s="1032"/>
      <c r="F3" s="1032"/>
      <c r="G3" s="1032"/>
      <c r="H3" s="1032"/>
      <c r="I3" s="1032"/>
      <c r="J3" s="1033"/>
      <c r="K3" s="1033"/>
      <c r="L3" s="1033"/>
      <c r="M3" s="1033"/>
      <c r="N3" s="1033"/>
      <c r="O3" s="1033"/>
    </row>
    <row r="4" spans="2:22" ht="34.5" customHeight="1" thickTop="1">
      <c r="B4" s="13" t="s">
        <v>590</v>
      </c>
      <c r="C4" s="13"/>
      <c r="D4" s="13"/>
      <c r="E4" s="13"/>
      <c r="F4" s="13"/>
      <c r="G4" s="13"/>
      <c r="H4" s="13"/>
      <c r="I4" s="13"/>
      <c r="J4" s="1133" t="s">
        <v>591</v>
      </c>
      <c r="K4" s="1134" t="s">
        <v>250</v>
      </c>
      <c r="L4" s="1134" t="s">
        <v>48</v>
      </c>
      <c r="M4" s="1134" t="s">
        <v>249</v>
      </c>
      <c r="N4" s="1135" t="s">
        <v>247</v>
      </c>
      <c r="O4" s="1136" t="s">
        <v>245</v>
      </c>
    </row>
    <row r="5" spans="2:22">
      <c r="B5" s="680"/>
      <c r="C5" s="680"/>
      <c r="D5" s="680"/>
      <c r="E5" s="680"/>
      <c r="F5" s="680"/>
      <c r="G5" s="680"/>
      <c r="H5" s="680"/>
      <c r="I5" s="680"/>
      <c r="J5" s="1137" t="s">
        <v>592</v>
      </c>
      <c r="K5" s="1138" t="s">
        <v>592</v>
      </c>
      <c r="L5" s="1138" t="s">
        <v>593</v>
      </c>
      <c r="M5" s="1138" t="s">
        <v>594</v>
      </c>
      <c r="N5" s="1139" t="s">
        <v>593</v>
      </c>
      <c r="O5" s="1140" t="s">
        <v>595</v>
      </c>
    </row>
    <row r="6" spans="2:22" s="669" customFormat="1" ht="15.75" customHeight="1">
      <c r="B6" s="1141"/>
      <c r="C6" s="1141"/>
      <c r="D6" s="1141"/>
      <c r="E6" s="1141"/>
      <c r="F6" s="1141"/>
      <c r="G6" s="1141"/>
      <c r="H6" s="1141"/>
      <c r="I6" s="1141"/>
      <c r="J6" s="1091" t="s">
        <v>583</v>
      </c>
      <c r="K6" s="1092" t="s">
        <v>583</v>
      </c>
      <c r="L6" s="1092" t="s">
        <v>583</v>
      </c>
      <c r="M6" s="1092" t="s">
        <v>583</v>
      </c>
      <c r="N6" s="1092" t="s">
        <v>583</v>
      </c>
      <c r="O6" s="1093" t="s">
        <v>583</v>
      </c>
    </row>
    <row r="7" spans="2:22" ht="15.75" customHeight="1">
      <c r="B7" s="1095" t="s">
        <v>554</v>
      </c>
      <c r="C7" s="1095"/>
      <c r="D7" s="1095"/>
      <c r="E7" s="1095"/>
      <c r="F7" s="1095"/>
      <c r="G7" s="1095"/>
      <c r="H7" s="1095"/>
      <c r="I7" s="1095"/>
      <c r="J7" s="1097">
        <f t="shared" ref="J7:O7" si="0">+J12</f>
        <v>4</v>
      </c>
      <c r="K7" s="1142">
        <f t="shared" si="0"/>
        <v>4</v>
      </c>
      <c r="L7" s="1142">
        <f t="shared" si="0"/>
        <v>3</v>
      </c>
      <c r="M7" s="1142">
        <f t="shared" si="0"/>
        <v>2</v>
      </c>
      <c r="N7" s="1098">
        <f t="shared" si="0"/>
        <v>3</v>
      </c>
      <c r="O7" s="1098">
        <f t="shared" si="0"/>
        <v>3</v>
      </c>
    </row>
    <row r="8" spans="2:22" ht="15.75" customHeight="1">
      <c r="B8" s="1095" t="s">
        <v>555</v>
      </c>
      <c r="C8" s="1095"/>
      <c r="D8" s="1095"/>
      <c r="E8" s="1095"/>
      <c r="F8" s="1095"/>
      <c r="G8" s="1095"/>
      <c r="H8" s="1095"/>
      <c r="I8" s="1095"/>
      <c r="J8" s="1097">
        <f t="shared" ref="J8:O8" si="1">+J13+J14+J15</f>
        <v>85</v>
      </c>
      <c r="K8" s="1142">
        <f t="shared" si="1"/>
        <v>85</v>
      </c>
      <c r="L8" s="1142">
        <f t="shared" si="1"/>
        <v>92</v>
      </c>
      <c r="M8" s="1142">
        <f t="shared" si="1"/>
        <v>101</v>
      </c>
      <c r="N8" s="1098">
        <f t="shared" si="1"/>
        <v>111</v>
      </c>
      <c r="O8" s="1098">
        <f t="shared" si="1"/>
        <v>102</v>
      </c>
    </row>
    <row r="9" spans="2:22" ht="15.75" customHeight="1">
      <c r="B9" s="1095" t="s">
        <v>556</v>
      </c>
      <c r="C9" s="1095"/>
      <c r="D9" s="1095"/>
      <c r="E9" s="1095"/>
      <c r="F9" s="1095"/>
      <c r="G9" s="1095"/>
      <c r="H9" s="1095"/>
      <c r="I9" s="1095"/>
      <c r="J9" s="1097">
        <f t="shared" ref="J9:O9" si="2">SUM(J16:J28)</f>
        <v>561</v>
      </c>
      <c r="K9" s="1142">
        <f t="shared" si="2"/>
        <v>560</v>
      </c>
      <c r="L9" s="1142">
        <f t="shared" si="2"/>
        <v>562</v>
      </c>
      <c r="M9" s="1142">
        <f t="shared" si="2"/>
        <v>557</v>
      </c>
      <c r="N9" s="1098">
        <f t="shared" si="2"/>
        <v>582</v>
      </c>
      <c r="O9" s="1098">
        <f t="shared" si="2"/>
        <v>559</v>
      </c>
      <c r="T9"/>
      <c r="U9"/>
      <c r="V9"/>
    </row>
    <row r="10" spans="2:22" ht="15.75" customHeight="1">
      <c r="B10" s="1095"/>
      <c r="C10" s="1095"/>
      <c r="D10" s="1095"/>
      <c r="E10" s="1095"/>
      <c r="F10" s="1095"/>
      <c r="G10" s="1095"/>
      <c r="H10" s="1095"/>
      <c r="I10" s="1095"/>
      <c r="J10" s="1097"/>
      <c r="K10" s="1142"/>
      <c r="L10" s="1142"/>
      <c r="M10" s="1142"/>
      <c r="N10" s="1098"/>
      <c r="O10" s="1098"/>
      <c r="T10"/>
      <c r="U10"/>
      <c r="V10"/>
    </row>
    <row r="11" spans="2:22" ht="15.75" customHeight="1">
      <c r="B11" s="1108" t="s">
        <v>557</v>
      </c>
      <c r="C11" s="1108"/>
      <c r="D11" s="1108"/>
      <c r="E11" s="1108"/>
      <c r="F11" s="1108"/>
      <c r="G11" s="1108"/>
      <c r="H11" s="1108"/>
      <c r="I11" s="1108"/>
      <c r="J11" s="1110">
        <f t="shared" ref="J11:O11" si="3">SUM(J12:J28)</f>
        <v>650</v>
      </c>
      <c r="K11" s="1143">
        <f t="shared" si="3"/>
        <v>649</v>
      </c>
      <c r="L11" s="1143">
        <f t="shared" si="3"/>
        <v>657</v>
      </c>
      <c r="M11" s="1143">
        <f t="shared" si="3"/>
        <v>660</v>
      </c>
      <c r="N11" s="1144">
        <f t="shared" si="3"/>
        <v>696</v>
      </c>
      <c r="O11" s="1144">
        <f t="shared" si="3"/>
        <v>664</v>
      </c>
    </row>
    <row r="12" spans="2:22" ht="15.75" customHeight="1">
      <c r="B12" s="1095" t="s">
        <v>584</v>
      </c>
      <c r="C12" s="1095"/>
      <c r="D12" s="1095"/>
      <c r="E12" s="1095"/>
      <c r="F12" s="1095"/>
      <c r="G12" s="1095"/>
      <c r="H12" s="1095"/>
      <c r="I12" s="1095"/>
      <c r="J12" s="1116">
        <v>4</v>
      </c>
      <c r="K12" s="1142">
        <v>4</v>
      </c>
      <c r="L12" s="1142">
        <v>3</v>
      </c>
      <c r="M12" s="1142">
        <v>2</v>
      </c>
      <c r="N12" s="1098">
        <v>3</v>
      </c>
      <c r="O12" s="1098">
        <v>3</v>
      </c>
    </row>
    <row r="13" spans="2:22" ht="15.75" customHeight="1">
      <c r="B13" s="1095" t="s">
        <v>596</v>
      </c>
      <c r="C13" s="1095"/>
      <c r="D13" s="1095"/>
      <c r="E13" s="1095"/>
      <c r="F13" s="1095"/>
      <c r="G13" s="1095"/>
      <c r="H13" s="1095"/>
      <c r="I13" s="1095"/>
      <c r="J13" s="1116">
        <v>0</v>
      </c>
      <c r="K13" s="1142">
        <v>0</v>
      </c>
      <c r="L13" s="1142">
        <v>0</v>
      </c>
      <c r="M13" s="1142">
        <v>0</v>
      </c>
      <c r="N13" s="1098">
        <v>0</v>
      </c>
      <c r="O13" s="1098">
        <v>0</v>
      </c>
      <c r="T13"/>
      <c r="U13"/>
      <c r="V13"/>
    </row>
    <row r="14" spans="2:22" ht="15.75" customHeight="1">
      <c r="B14" s="1095" t="s">
        <v>561</v>
      </c>
      <c r="C14" s="1095"/>
      <c r="D14" s="1095"/>
      <c r="E14" s="1095"/>
      <c r="F14" s="1095"/>
      <c r="G14" s="1095"/>
      <c r="H14" s="1095"/>
      <c r="I14" s="1095"/>
      <c r="J14" s="1116">
        <v>52</v>
      </c>
      <c r="K14" s="1142">
        <v>52</v>
      </c>
      <c r="L14" s="1142">
        <v>57</v>
      </c>
      <c r="M14" s="1142">
        <v>66</v>
      </c>
      <c r="N14" s="1098">
        <v>75</v>
      </c>
      <c r="O14" s="1098">
        <v>61</v>
      </c>
      <c r="T14"/>
      <c r="U14"/>
      <c r="V14"/>
    </row>
    <row r="15" spans="2:22" ht="15.75" customHeight="1">
      <c r="B15" s="1095" t="s">
        <v>562</v>
      </c>
      <c r="C15" s="1095"/>
      <c r="D15" s="1095"/>
      <c r="E15" s="1095"/>
      <c r="F15" s="1095"/>
      <c r="G15" s="1095"/>
      <c r="H15" s="1095"/>
      <c r="I15" s="1095"/>
      <c r="J15" s="1116">
        <v>33</v>
      </c>
      <c r="K15" s="1142">
        <v>33</v>
      </c>
      <c r="L15" s="1142">
        <v>35</v>
      </c>
      <c r="M15" s="1142">
        <v>35</v>
      </c>
      <c r="N15" s="1098">
        <v>36</v>
      </c>
      <c r="O15" s="1098">
        <v>41</v>
      </c>
    </row>
    <row r="16" spans="2:22" ht="15.75" customHeight="1">
      <c r="B16" s="1095" t="s">
        <v>563</v>
      </c>
      <c r="C16" s="1095"/>
      <c r="D16" s="1095"/>
      <c r="E16" s="1095"/>
      <c r="F16" s="1095"/>
      <c r="G16" s="1095"/>
      <c r="H16" s="1095"/>
      <c r="I16" s="1095"/>
      <c r="J16" s="1122">
        <v>0</v>
      </c>
      <c r="K16" s="887">
        <v>0</v>
      </c>
      <c r="L16" s="887">
        <v>0</v>
      </c>
      <c r="M16" s="887">
        <v>0</v>
      </c>
      <c r="N16" s="1098">
        <v>0</v>
      </c>
      <c r="O16" s="1098">
        <v>2</v>
      </c>
    </row>
    <row r="17" spans="2:21" ht="15.75" customHeight="1">
      <c r="B17" s="1095" t="s">
        <v>564</v>
      </c>
      <c r="C17" s="1095"/>
      <c r="D17" s="1095"/>
      <c r="E17" s="1095"/>
      <c r="F17" s="1095"/>
      <c r="G17" s="1095"/>
      <c r="H17" s="1095"/>
      <c r="I17" s="1095"/>
      <c r="J17" s="1116">
        <v>4</v>
      </c>
      <c r="K17" s="1142">
        <v>4</v>
      </c>
      <c r="L17" s="1142">
        <v>7</v>
      </c>
      <c r="M17" s="1142">
        <v>6</v>
      </c>
      <c r="N17" s="1098">
        <v>8</v>
      </c>
      <c r="O17" s="1098">
        <v>3</v>
      </c>
    </row>
    <row r="18" spans="2:21" ht="15.75" customHeight="1">
      <c r="B18" s="1095" t="s">
        <v>565</v>
      </c>
      <c r="C18" s="1095"/>
      <c r="D18" s="1095"/>
      <c r="E18" s="1095"/>
      <c r="F18" s="1095"/>
      <c r="G18" s="1095"/>
      <c r="H18" s="1095"/>
      <c r="I18" s="1095"/>
      <c r="J18" s="1116">
        <v>11</v>
      </c>
      <c r="K18" s="1142">
        <v>12</v>
      </c>
      <c r="L18" s="1142">
        <v>13</v>
      </c>
      <c r="M18" s="1142">
        <v>12</v>
      </c>
      <c r="N18" s="1098">
        <v>14</v>
      </c>
      <c r="O18" s="1098">
        <v>10</v>
      </c>
    </row>
    <row r="19" spans="2:21">
      <c r="B19" s="1095" t="s">
        <v>566</v>
      </c>
      <c r="C19" s="1095"/>
      <c r="D19" s="1095"/>
      <c r="E19" s="1095"/>
      <c r="F19" s="1095"/>
      <c r="G19" s="1095"/>
      <c r="H19" s="1095"/>
      <c r="I19" s="1095"/>
      <c r="J19" s="1116">
        <v>124</v>
      </c>
      <c r="K19" s="1142">
        <v>131</v>
      </c>
      <c r="L19" s="1142">
        <v>131</v>
      </c>
      <c r="M19" s="1142">
        <v>133</v>
      </c>
      <c r="N19" s="1098">
        <v>133</v>
      </c>
      <c r="O19" s="1098">
        <v>139</v>
      </c>
    </row>
    <row r="20" spans="2:21" ht="15.75" customHeight="1">
      <c r="B20" s="1095" t="s">
        <v>567</v>
      </c>
      <c r="C20" s="1095"/>
      <c r="D20" s="1095"/>
      <c r="E20" s="1095"/>
      <c r="F20" s="1095"/>
      <c r="G20" s="1095"/>
      <c r="H20" s="1095"/>
      <c r="I20" s="1095"/>
      <c r="J20" s="1116">
        <v>7</v>
      </c>
      <c r="K20" s="1142">
        <v>7</v>
      </c>
      <c r="L20" s="1142">
        <v>7</v>
      </c>
      <c r="M20" s="1142">
        <v>8</v>
      </c>
      <c r="N20" s="1098">
        <v>9</v>
      </c>
      <c r="O20" s="1098">
        <v>4</v>
      </c>
    </row>
    <row r="21" spans="2:21" ht="15.75" customHeight="1">
      <c r="B21" s="1095" t="s">
        <v>585</v>
      </c>
      <c r="C21" s="1095"/>
      <c r="D21" s="1095"/>
      <c r="E21" s="1095"/>
      <c r="F21" s="1095"/>
      <c r="G21" s="1095"/>
      <c r="H21" s="1095"/>
      <c r="I21" s="1095"/>
      <c r="J21" s="1116">
        <v>134</v>
      </c>
      <c r="K21" s="1142">
        <v>144</v>
      </c>
      <c r="L21" s="1142">
        <v>151</v>
      </c>
      <c r="M21" s="1142">
        <v>153</v>
      </c>
      <c r="N21" s="1098">
        <v>158</v>
      </c>
      <c r="O21" s="1098">
        <v>155</v>
      </c>
    </row>
    <row r="22" spans="2:21" ht="15.75" customHeight="1">
      <c r="B22" s="1095" t="s">
        <v>569</v>
      </c>
      <c r="C22" s="1095"/>
      <c r="D22" s="1095"/>
      <c r="E22" s="1095"/>
      <c r="F22" s="1095"/>
      <c r="G22" s="1095"/>
      <c r="H22" s="1095"/>
      <c r="I22" s="1095"/>
      <c r="J22" s="1122">
        <v>22</v>
      </c>
      <c r="K22" s="1145">
        <v>17</v>
      </c>
      <c r="L22" s="1145">
        <v>17</v>
      </c>
      <c r="M22" s="1145">
        <v>15</v>
      </c>
      <c r="N22" s="1146">
        <v>20</v>
      </c>
      <c r="O22" s="1146">
        <v>0</v>
      </c>
    </row>
    <row r="23" spans="2:21" ht="15.75" customHeight="1">
      <c r="B23" s="1095" t="s">
        <v>597</v>
      </c>
      <c r="C23" s="1095"/>
      <c r="D23" s="1095"/>
      <c r="E23" s="1095"/>
      <c r="F23" s="1095"/>
      <c r="G23" s="1095"/>
      <c r="H23" s="1095"/>
      <c r="I23" s="1095"/>
      <c r="J23" s="1116">
        <v>63</v>
      </c>
      <c r="K23" s="1147">
        <v>71</v>
      </c>
      <c r="L23" s="1147">
        <v>70</v>
      </c>
      <c r="M23" s="1147">
        <v>73</v>
      </c>
      <c r="N23" s="1148">
        <v>79</v>
      </c>
      <c r="O23" s="1148">
        <v>76</v>
      </c>
    </row>
    <row r="24" spans="2:21" ht="15.75" customHeight="1">
      <c r="B24" s="1095" t="s">
        <v>571</v>
      </c>
      <c r="C24" s="1095"/>
      <c r="D24" s="1095"/>
      <c r="E24" s="1095"/>
      <c r="F24" s="1095"/>
      <c r="G24" s="1095"/>
      <c r="H24" s="1095"/>
      <c r="I24" s="1095"/>
      <c r="J24" s="1122">
        <v>60</v>
      </c>
      <c r="K24" s="1145">
        <v>55</v>
      </c>
      <c r="L24" s="1145">
        <v>57</v>
      </c>
      <c r="M24" s="1145">
        <v>59</v>
      </c>
      <c r="N24" s="1146">
        <v>59</v>
      </c>
      <c r="O24" s="1146">
        <v>0</v>
      </c>
    </row>
    <row r="25" spans="2:21" ht="15.75" customHeight="1">
      <c r="B25" s="1095" t="s">
        <v>572</v>
      </c>
      <c r="C25" s="1095"/>
      <c r="D25" s="1095"/>
      <c r="E25" s="1095"/>
      <c r="F25" s="1095"/>
      <c r="G25" s="1095"/>
      <c r="H25" s="1095"/>
      <c r="I25" s="1095"/>
      <c r="J25" s="1116">
        <v>29</v>
      </c>
      <c r="K25" s="1142">
        <v>29</v>
      </c>
      <c r="L25" s="1142">
        <v>27</v>
      </c>
      <c r="M25" s="1142">
        <v>25</v>
      </c>
      <c r="N25" s="1098">
        <v>27</v>
      </c>
      <c r="O25" s="1098">
        <v>33</v>
      </c>
    </row>
    <row r="26" spans="2:21" ht="15.75" customHeight="1">
      <c r="B26" s="1095" t="s">
        <v>573</v>
      </c>
      <c r="C26" s="1095"/>
      <c r="D26" s="1095"/>
      <c r="E26" s="1095"/>
      <c r="F26" s="1095"/>
      <c r="G26" s="1095"/>
      <c r="H26" s="1095"/>
      <c r="I26" s="1095"/>
      <c r="J26" s="1116">
        <v>77</v>
      </c>
      <c r="K26" s="1142">
        <v>58</v>
      </c>
      <c r="L26" s="1142">
        <v>57</v>
      </c>
      <c r="M26" s="1142">
        <v>49</v>
      </c>
      <c r="N26" s="1098">
        <v>46</v>
      </c>
      <c r="O26" s="1098">
        <v>39</v>
      </c>
    </row>
    <row r="27" spans="2:21" ht="15.75" customHeight="1">
      <c r="B27" s="1095" t="s">
        <v>574</v>
      </c>
      <c r="C27" s="1095"/>
      <c r="D27" s="1095"/>
      <c r="E27" s="1095"/>
      <c r="F27" s="1095"/>
      <c r="G27" s="1095"/>
      <c r="H27" s="1095"/>
      <c r="I27" s="1095"/>
      <c r="J27" s="1116">
        <v>3</v>
      </c>
      <c r="K27" s="1142">
        <v>2</v>
      </c>
      <c r="L27" s="1142">
        <v>2</v>
      </c>
      <c r="M27" s="1142">
        <v>1</v>
      </c>
      <c r="N27" s="1098">
        <v>2</v>
      </c>
      <c r="O27" s="1098">
        <v>3</v>
      </c>
    </row>
    <row r="28" spans="2:21" ht="15.75" customHeight="1" thickBot="1">
      <c r="B28" s="1149" t="s">
        <v>575</v>
      </c>
      <c r="C28" s="1149"/>
      <c r="D28" s="1149"/>
      <c r="E28" s="1149"/>
      <c r="F28" s="1149"/>
      <c r="G28" s="1149"/>
      <c r="H28" s="1149"/>
      <c r="I28" s="1149"/>
      <c r="J28" s="1150">
        <v>27</v>
      </c>
      <c r="K28" s="1151">
        <v>30</v>
      </c>
      <c r="L28" s="1151">
        <v>23</v>
      </c>
      <c r="M28" s="1151">
        <v>23</v>
      </c>
      <c r="N28" s="1152">
        <v>27</v>
      </c>
      <c r="O28" s="1152">
        <v>95</v>
      </c>
    </row>
    <row r="29" spans="2:21" ht="15.75" customHeight="1" thickTop="1">
      <c r="B29" s="1153" t="s">
        <v>598</v>
      </c>
      <c r="C29" s="665"/>
      <c r="D29" s="665"/>
      <c r="E29" s="665"/>
      <c r="F29" s="665"/>
      <c r="G29" s="665"/>
      <c r="H29" s="665"/>
      <c r="I29" s="665"/>
      <c r="P29" s="40"/>
      <c r="Q29" s="40"/>
      <c r="R29" s="40"/>
      <c r="S29" s="40"/>
      <c r="T29" s="40"/>
      <c r="U29" s="40"/>
    </row>
    <row r="30" spans="2:21" ht="15.75" customHeight="1">
      <c r="B30" s="1154"/>
      <c r="J30" s="752"/>
      <c r="K30" s="752"/>
      <c r="L30" s="752"/>
      <c r="M30" s="752"/>
      <c r="N30" s="752"/>
      <c r="O30" s="752"/>
    </row>
    <row r="31" spans="2:21" ht="15.75" customHeight="1">
      <c r="B31" s="753" t="s">
        <v>599</v>
      </c>
      <c r="J31" s="752"/>
      <c r="K31" s="752"/>
      <c r="L31" s="752"/>
      <c r="M31" s="752"/>
      <c r="N31" s="752"/>
      <c r="O31" s="752"/>
      <c r="R31" s="72"/>
    </row>
    <row r="32" spans="2:21" ht="15.75" customHeight="1">
      <c r="B32" s="903" t="s">
        <v>600</v>
      </c>
      <c r="C32" s="903"/>
      <c r="J32" s="752"/>
      <c r="K32" s="752"/>
      <c r="L32" s="752"/>
      <c r="M32" s="752"/>
      <c r="N32" s="752"/>
      <c r="O32" s="752"/>
    </row>
    <row r="33" spans="2:33" ht="15.75" customHeight="1">
      <c r="J33" s="752"/>
      <c r="K33" s="752"/>
      <c r="L33" s="752"/>
      <c r="M33" s="752"/>
      <c r="N33" s="752"/>
      <c r="O33" s="752"/>
    </row>
    <row r="34" spans="2:33" s="666" customFormat="1" ht="15.75" customHeight="1">
      <c r="B34" s="667" t="s">
        <v>601</v>
      </c>
      <c r="C34" s="667"/>
      <c r="D34" s="667"/>
      <c r="E34" s="667"/>
      <c r="F34" s="667"/>
      <c r="G34" s="667"/>
      <c r="H34" s="667"/>
      <c r="I34" s="667"/>
      <c r="J34" s="667"/>
      <c r="K34" s="667"/>
      <c r="L34" s="667"/>
      <c r="M34" s="667"/>
      <c r="N34" s="667"/>
      <c r="O34" s="667"/>
    </row>
    <row r="35" spans="2:33" s="666" customFormat="1" ht="15.75" customHeight="1" thickBot="1">
      <c r="B35" s="1032"/>
      <c r="C35" s="1032"/>
      <c r="D35" s="1032"/>
      <c r="E35" s="1032"/>
      <c r="F35" s="1032"/>
      <c r="G35" s="1032"/>
      <c r="H35" s="1032"/>
      <c r="I35" s="1032"/>
      <c r="J35" s="1033"/>
      <c r="K35" s="1033"/>
      <c r="L35" s="1035"/>
      <c r="N35" s="1082"/>
      <c r="O35" s="1082"/>
    </row>
    <row r="36" spans="2:33" ht="15.75" customHeight="1" thickTop="1">
      <c r="B36" s="13" t="s">
        <v>602</v>
      </c>
      <c r="C36" s="13"/>
      <c r="D36" s="13"/>
      <c r="E36" s="13"/>
      <c r="F36" s="13"/>
      <c r="G36" s="13"/>
      <c r="H36" s="13"/>
      <c r="I36" s="13"/>
      <c r="J36" s="1155" t="s">
        <v>129</v>
      </c>
      <c r="K36" s="1156" t="s">
        <v>603</v>
      </c>
      <c r="L36" s="1086" t="s">
        <v>604</v>
      </c>
      <c r="M36" s="752"/>
      <c r="N36" s="752"/>
      <c r="O36" s="752"/>
    </row>
    <row r="37" spans="2:33" ht="15.75" customHeight="1">
      <c r="B37" s="680"/>
      <c r="C37" s="680"/>
      <c r="D37" s="680"/>
      <c r="E37" s="680"/>
      <c r="F37" s="680"/>
      <c r="G37" s="680"/>
      <c r="H37" s="680"/>
      <c r="I37" s="680"/>
      <c r="J37" s="1157"/>
      <c r="K37" s="1158"/>
      <c r="L37" s="1159"/>
      <c r="M37" s="752"/>
      <c r="N37" s="752"/>
      <c r="O37" s="752"/>
    </row>
    <row r="38" spans="2:33" s="669" customFormat="1" ht="15.75" customHeight="1">
      <c r="B38" s="1141"/>
      <c r="C38" s="1141"/>
      <c r="D38" s="1141"/>
      <c r="E38" s="1141"/>
      <c r="F38" s="1141"/>
      <c r="G38" s="1141"/>
      <c r="H38" s="1141"/>
      <c r="I38" s="1141"/>
      <c r="J38" s="1160" t="s">
        <v>605</v>
      </c>
      <c r="K38" s="1161" t="s">
        <v>605</v>
      </c>
      <c r="L38" s="1162" t="s">
        <v>606</v>
      </c>
    </row>
    <row r="39" spans="2:33" ht="15.75" customHeight="1">
      <c r="B39" s="737" t="s">
        <v>607</v>
      </c>
      <c r="C39" s="737"/>
      <c r="D39" s="737"/>
      <c r="E39" s="737"/>
      <c r="F39" s="737"/>
      <c r="G39" s="737"/>
      <c r="H39" s="737"/>
      <c r="I39" s="737"/>
      <c r="J39" s="1163">
        <f>K39+L39</f>
        <v>19156</v>
      </c>
      <c r="K39" s="1147">
        <v>2224</v>
      </c>
      <c r="L39" s="1148">
        <v>16932</v>
      </c>
      <c r="M39" s="752"/>
      <c r="N39" s="752"/>
      <c r="O39" s="805"/>
      <c r="P39" s="1164"/>
      <c r="Q39" s="1164"/>
      <c r="R39" s="1164"/>
      <c r="S39" s="805"/>
      <c r="T39" s="805"/>
      <c r="U39" s="805"/>
      <c r="V39" s="805"/>
      <c r="W39" s="805"/>
      <c r="X39" s="805"/>
      <c r="Y39" s="805"/>
      <c r="Z39" s="805"/>
      <c r="AA39" s="805"/>
      <c r="AB39" s="805"/>
      <c r="AC39" s="805"/>
      <c r="AD39" s="805"/>
      <c r="AE39" s="805"/>
      <c r="AF39" s="805"/>
      <c r="AG39" s="805"/>
    </row>
    <row r="40" spans="2:33" s="669" customFormat="1" ht="15.75" customHeight="1">
      <c r="J40" s="1165"/>
      <c r="K40" s="1166"/>
      <c r="L40" s="1167"/>
    </row>
    <row r="41" spans="2:33" ht="15.75" hidden="1" customHeight="1" outlineLevel="1">
      <c r="B41" s="737" t="s">
        <v>608</v>
      </c>
      <c r="C41" s="737"/>
      <c r="D41" s="737"/>
      <c r="E41" s="737"/>
      <c r="F41" s="737"/>
      <c r="G41" s="737"/>
      <c r="H41" s="737"/>
      <c r="I41" s="737"/>
      <c r="J41" s="1053">
        <v>22935</v>
      </c>
      <c r="K41" s="1142">
        <v>8997</v>
      </c>
      <c r="L41" s="1098">
        <v>13938</v>
      </c>
      <c r="M41" s="752"/>
      <c r="N41" s="752"/>
      <c r="O41" s="805"/>
      <c r="P41" s="805"/>
      <c r="Q41" s="805"/>
      <c r="R41" s="805"/>
      <c r="S41" s="805"/>
      <c r="T41" s="805"/>
      <c r="U41" s="805"/>
      <c r="V41" s="805"/>
      <c r="W41" s="805"/>
      <c r="X41" s="805"/>
      <c r="Y41" s="805"/>
      <c r="Z41" s="805"/>
      <c r="AA41" s="805"/>
      <c r="AB41" s="805"/>
      <c r="AC41" s="805"/>
      <c r="AD41" s="805"/>
      <c r="AE41" s="805"/>
      <c r="AF41" s="805"/>
      <c r="AG41" s="805"/>
    </row>
    <row r="42" spans="2:33" ht="15.75" hidden="1" customHeight="1" outlineLevel="1">
      <c r="B42" s="737" t="s">
        <v>609</v>
      </c>
      <c r="C42" s="737"/>
      <c r="D42" s="737"/>
      <c r="E42" s="737"/>
      <c r="F42" s="737"/>
      <c r="G42" s="737"/>
      <c r="H42" s="737"/>
      <c r="I42" s="737"/>
      <c r="J42" s="1053">
        <v>12716</v>
      </c>
      <c r="K42" s="1142">
        <v>1240</v>
      </c>
      <c r="L42" s="1098">
        <v>11476</v>
      </c>
      <c r="M42" s="752"/>
      <c r="N42" s="752"/>
      <c r="O42" s="805"/>
      <c r="P42" s="805"/>
      <c r="Q42" s="805"/>
      <c r="R42" s="805"/>
      <c r="S42" s="805"/>
      <c r="T42" s="805"/>
      <c r="U42" s="805"/>
      <c r="V42" s="805"/>
      <c r="W42" s="805"/>
      <c r="X42" s="805"/>
      <c r="Y42" s="805"/>
      <c r="Z42" s="805"/>
      <c r="AA42" s="805"/>
      <c r="AB42" s="805"/>
      <c r="AC42" s="805"/>
      <c r="AD42" s="805"/>
      <c r="AE42" s="805"/>
      <c r="AF42" s="805"/>
      <c r="AG42" s="805"/>
    </row>
    <row r="43" spans="2:33" ht="15.75" customHeight="1" collapsed="1">
      <c r="B43" s="737" t="s">
        <v>610</v>
      </c>
      <c r="C43" s="737"/>
      <c r="D43" s="737"/>
      <c r="E43" s="737"/>
      <c r="F43" s="737"/>
      <c r="G43" s="737"/>
      <c r="H43" s="737"/>
      <c r="I43" s="737"/>
      <c r="J43" s="1053">
        <v>16167</v>
      </c>
      <c r="K43" s="1142">
        <v>1843</v>
      </c>
      <c r="L43" s="1098">
        <v>14324</v>
      </c>
      <c r="M43" s="752"/>
      <c r="N43" s="752"/>
      <c r="O43" s="805"/>
      <c r="P43" s="1164"/>
      <c r="Q43" s="1164"/>
      <c r="R43" s="1164"/>
      <c r="S43" s="805"/>
      <c r="T43" s="805"/>
      <c r="U43" s="805"/>
      <c r="V43" s="805"/>
      <c r="W43" s="805"/>
      <c r="X43" s="805"/>
      <c r="Y43" s="805"/>
      <c r="Z43" s="805"/>
      <c r="AA43" s="805"/>
      <c r="AB43" s="805"/>
      <c r="AC43" s="805"/>
      <c r="AD43" s="805"/>
      <c r="AE43" s="805"/>
      <c r="AF43" s="805"/>
      <c r="AG43" s="805"/>
    </row>
    <row r="44" spans="2:33" ht="15.75" customHeight="1">
      <c r="B44" s="737" t="s">
        <v>611</v>
      </c>
      <c r="C44" s="737"/>
      <c r="D44" s="737"/>
      <c r="E44" s="737"/>
      <c r="F44" s="737"/>
      <c r="G44" s="737"/>
      <c r="H44" s="737"/>
      <c r="I44" s="737"/>
      <c r="J44" s="1053">
        <v>17259</v>
      </c>
      <c r="K44" s="1142">
        <v>2146</v>
      </c>
      <c r="L44" s="1098">
        <v>15112</v>
      </c>
      <c r="M44" s="752"/>
      <c r="N44" s="752"/>
      <c r="O44" s="805"/>
      <c r="P44" s="1164"/>
      <c r="Q44" s="1164"/>
      <c r="R44" s="1164"/>
      <c r="S44" s="805"/>
      <c r="T44" s="805"/>
      <c r="U44" s="805"/>
      <c r="V44" s="805"/>
      <c r="W44" s="805"/>
      <c r="X44" s="805"/>
      <c r="Y44" s="805"/>
      <c r="Z44" s="805"/>
      <c r="AA44" s="805"/>
      <c r="AB44" s="805"/>
      <c r="AC44" s="805"/>
      <c r="AD44" s="805"/>
      <c r="AE44" s="805"/>
      <c r="AF44" s="805"/>
      <c r="AG44" s="805"/>
    </row>
    <row r="45" spans="2:33" ht="15.75" customHeight="1">
      <c r="B45" s="737" t="s">
        <v>612</v>
      </c>
      <c r="C45" s="737"/>
      <c r="D45" s="737"/>
      <c r="E45" s="737"/>
      <c r="F45" s="737"/>
      <c r="G45" s="737"/>
      <c r="H45" s="737"/>
      <c r="I45" s="737"/>
      <c r="J45" s="1053">
        <v>18093</v>
      </c>
      <c r="K45" s="1142">
        <v>1794</v>
      </c>
      <c r="L45" s="1098">
        <v>16298</v>
      </c>
      <c r="M45" s="752"/>
      <c r="N45" s="752"/>
      <c r="O45" s="805"/>
      <c r="P45" s="805"/>
      <c r="Q45" s="805"/>
      <c r="R45" s="805"/>
      <c r="S45" s="805"/>
      <c r="T45" s="805"/>
      <c r="U45" s="805"/>
      <c r="V45" s="805"/>
      <c r="W45" s="805"/>
      <c r="X45" s="805"/>
      <c r="Y45" s="805"/>
      <c r="Z45" s="805"/>
      <c r="AA45" s="805"/>
      <c r="AB45" s="805"/>
      <c r="AC45" s="805"/>
      <c r="AD45" s="805"/>
      <c r="AE45" s="805"/>
      <c r="AF45" s="805"/>
      <c r="AG45" s="805"/>
    </row>
    <row r="46" spans="2:33" ht="15.75" customHeight="1">
      <c r="B46" s="737" t="s">
        <v>613</v>
      </c>
      <c r="C46" s="737"/>
      <c r="D46" s="737"/>
      <c r="E46" s="737"/>
      <c r="F46" s="737"/>
      <c r="G46" s="737"/>
      <c r="H46" s="737"/>
      <c r="I46" s="737"/>
      <c r="J46" s="1053">
        <v>16760</v>
      </c>
      <c r="K46" s="1142">
        <v>1205</v>
      </c>
      <c r="L46" s="1098">
        <v>15555</v>
      </c>
      <c r="M46" s="752"/>
      <c r="N46" s="752"/>
      <c r="O46" s="805"/>
      <c r="P46" s="1164"/>
      <c r="Q46" s="1164"/>
      <c r="R46" s="1164"/>
      <c r="S46" s="805"/>
      <c r="T46" s="805"/>
      <c r="U46" s="805"/>
      <c r="V46" s="805"/>
      <c r="W46" s="805"/>
      <c r="X46" s="805"/>
      <c r="Y46" s="805"/>
      <c r="Z46" s="805"/>
      <c r="AA46" s="805"/>
      <c r="AB46" s="805"/>
      <c r="AC46" s="805"/>
      <c r="AD46" s="805"/>
      <c r="AE46" s="805"/>
      <c r="AF46" s="805"/>
      <c r="AG46" s="805"/>
    </row>
    <row r="47" spans="2:33" ht="15.75" customHeight="1">
      <c r="B47" s="737" t="s">
        <v>614</v>
      </c>
      <c r="C47" s="737"/>
      <c r="D47" s="737"/>
      <c r="E47" s="737"/>
      <c r="F47" s="737"/>
      <c r="G47" s="737"/>
      <c r="H47" s="737"/>
      <c r="I47" s="737"/>
      <c r="J47" s="1163">
        <f>K47+L47</f>
        <v>19268</v>
      </c>
      <c r="K47" s="1147">
        <v>1387</v>
      </c>
      <c r="L47" s="1148">
        <v>17881</v>
      </c>
      <c r="M47" s="752"/>
      <c r="N47" s="752"/>
      <c r="O47" s="805"/>
      <c r="P47" s="1164"/>
      <c r="Q47" s="1164"/>
      <c r="R47" s="1164"/>
      <c r="S47" s="805"/>
      <c r="T47" s="805"/>
      <c r="U47" s="805"/>
      <c r="V47" s="805"/>
      <c r="W47" s="805"/>
      <c r="X47" s="805"/>
      <c r="Y47" s="805"/>
      <c r="Z47" s="805"/>
      <c r="AA47" s="805"/>
      <c r="AB47" s="805"/>
      <c r="AC47" s="805"/>
      <c r="AD47" s="805"/>
      <c r="AE47" s="805"/>
      <c r="AF47" s="805"/>
      <c r="AG47" s="805"/>
    </row>
    <row r="48" spans="2:33" ht="15.75" customHeight="1" thickBot="1">
      <c r="B48" s="1126"/>
      <c r="C48" s="1126"/>
      <c r="D48" s="1126"/>
      <c r="E48" s="1126"/>
      <c r="F48" s="1126"/>
      <c r="G48" s="1126"/>
      <c r="H48" s="1126"/>
      <c r="I48" s="1126"/>
      <c r="J48" s="1071"/>
      <c r="K48" s="1151"/>
      <c r="L48" s="1152"/>
      <c r="M48" s="752"/>
      <c r="N48" s="752"/>
      <c r="O48" s="805"/>
      <c r="P48" s="805"/>
      <c r="Q48" s="805"/>
      <c r="R48" s="805"/>
      <c r="S48" s="805"/>
      <c r="T48" s="805"/>
      <c r="U48" s="805"/>
      <c r="V48" s="805"/>
      <c r="W48" s="805"/>
      <c r="X48" s="805"/>
      <c r="Y48" s="805"/>
      <c r="Z48" s="805"/>
      <c r="AA48" s="805"/>
      <c r="AB48" s="805"/>
      <c r="AC48" s="805"/>
      <c r="AD48" s="805"/>
      <c r="AE48" s="805"/>
      <c r="AF48" s="805"/>
      <c r="AG48" s="805"/>
    </row>
    <row r="49" spans="2:33" ht="15.75" customHeight="1" thickTop="1">
      <c r="B49" s="753" t="s">
        <v>615</v>
      </c>
      <c r="C49" s="665"/>
      <c r="D49" s="665"/>
      <c r="E49" s="665"/>
      <c r="F49" s="665"/>
      <c r="G49" s="665"/>
      <c r="H49" s="665"/>
      <c r="I49" s="665"/>
      <c r="O49" s="1080"/>
      <c r="P49" s="805"/>
      <c r="Q49" s="805"/>
      <c r="R49" s="805"/>
      <c r="S49" s="805"/>
      <c r="T49" s="805"/>
      <c r="U49" s="805"/>
      <c r="V49" s="805"/>
      <c r="W49" s="805"/>
      <c r="X49" s="805"/>
      <c r="Y49" s="805"/>
      <c r="Z49" s="805"/>
      <c r="AA49" s="805"/>
      <c r="AB49" s="805"/>
      <c r="AC49" s="805"/>
      <c r="AD49" s="805"/>
      <c r="AE49" s="805"/>
      <c r="AF49" s="805"/>
      <c r="AG49" s="805"/>
    </row>
    <row r="50" spans="2:33" ht="15.75" customHeight="1">
      <c r="B50" s="753"/>
      <c r="J50" s="752"/>
      <c r="K50" s="752"/>
      <c r="L50" s="752"/>
      <c r="M50" s="752"/>
      <c r="N50" s="752"/>
      <c r="O50" s="752"/>
    </row>
    <row r="51" spans="2:33">
      <c r="B51" s="753"/>
      <c r="J51" s="752"/>
      <c r="K51" s="752"/>
      <c r="L51" s="752"/>
      <c r="M51" s="752"/>
      <c r="N51" s="752"/>
      <c r="O51" s="752"/>
    </row>
    <row r="52" spans="2:33">
      <c r="J52" s="752"/>
      <c r="K52" s="752"/>
      <c r="L52" s="752"/>
      <c r="M52" s="752"/>
      <c r="N52" s="752"/>
      <c r="O52" s="752"/>
    </row>
    <row r="53" spans="2:33">
      <c r="J53" s="752"/>
      <c r="K53" s="752"/>
      <c r="L53" s="752"/>
      <c r="M53" s="752"/>
      <c r="N53" s="752"/>
      <c r="O53" s="752"/>
    </row>
  </sheetData>
  <mergeCells count="40">
    <mergeCell ref="B45:I45"/>
    <mergeCell ref="B46:I46"/>
    <mergeCell ref="B47:I47"/>
    <mergeCell ref="B48:I48"/>
    <mergeCell ref="B38:I38"/>
    <mergeCell ref="B39:I39"/>
    <mergeCell ref="B41:I41"/>
    <mergeCell ref="B42:I42"/>
    <mergeCell ref="B43:I43"/>
    <mergeCell ref="B44:I44"/>
    <mergeCell ref="B28:I28"/>
    <mergeCell ref="B34:O34"/>
    <mergeCell ref="B36:I37"/>
    <mergeCell ref="J36:J37"/>
    <mergeCell ref="K36:K37"/>
    <mergeCell ref="L36:L37"/>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B2:O2"/>
    <mergeCell ref="B4:I5"/>
    <mergeCell ref="B6:I6"/>
    <mergeCell ref="B7:I7"/>
    <mergeCell ref="B8:I8"/>
    <mergeCell ref="B9:I9"/>
  </mergeCells>
  <phoneticPr fontId="3"/>
  <pageMargins left="0.51181102362204722" right="0.51181102362204722" top="0.55118110236220474" bottom="0.55118110236220474" header="0.31496062992125984" footer="0.31496062992125984"/>
  <pageSetup paperSize="9" firstPageNumber="28" orientation="portrait" useFirstPageNumber="1" r:id="rId1"/>
  <headerFooter>
    <oddFooter>&amp;C&amp;"HGPｺﾞｼｯｸM,ﾒﾃﾞｨｳﾑ"&amp;10&amp;P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B1B27-1C75-4F71-A368-05DB2D97B539}">
  <dimension ref="B1:AW31"/>
  <sheetViews>
    <sheetView tabSelected="1" zoomScale="110" zoomScaleNormal="110" zoomScaleSheetLayoutView="100" workbookViewId="0">
      <selection activeCell="Q33" sqref="Q33:V33"/>
    </sheetView>
  </sheetViews>
  <sheetFormatPr defaultColWidth="2.625" defaultRowHeight="12"/>
  <cols>
    <col min="1" max="2" width="1.5" style="752" customWidth="1"/>
    <col min="3" max="3" width="2.625" style="752"/>
    <col min="4" max="4" width="3.25" style="752" bestFit="1" customWidth="1"/>
    <col min="5" max="10" width="2.625" style="752"/>
    <col min="11" max="11" width="8.25" style="752" customWidth="1"/>
    <col min="12" max="14" width="2.625" style="752"/>
    <col min="15" max="15" width="6.75" style="752" customWidth="1"/>
    <col min="16" max="18" width="2.375" style="752" customWidth="1"/>
    <col min="19" max="19" width="7.125" style="752" customWidth="1"/>
    <col min="20" max="20" width="2.25" style="752" customWidth="1"/>
    <col min="21" max="22" width="2.375" style="752" customWidth="1"/>
    <col min="23" max="23" width="7.625" style="752" customWidth="1"/>
    <col min="24" max="30" width="2.625" style="752" customWidth="1"/>
    <col min="31" max="35" width="2.625" style="751"/>
    <col min="36" max="36" width="0.125" style="751" customWidth="1"/>
    <col min="37" max="41" width="2.625" style="751" customWidth="1"/>
    <col min="42" max="49" width="2.625" style="751"/>
    <col min="50" max="16384" width="2.625" style="752"/>
  </cols>
  <sheetData>
    <row r="1" spans="2:49" s="665" customFormat="1" ht="15.75" customHeight="1">
      <c r="B1" s="663"/>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4"/>
      <c r="AF1" s="664"/>
      <c r="AG1" s="664"/>
      <c r="AH1" s="664"/>
      <c r="AI1" s="664"/>
      <c r="AJ1" s="664"/>
      <c r="AK1" s="664"/>
      <c r="AL1" s="664"/>
      <c r="AM1" s="664"/>
      <c r="AN1" s="664"/>
      <c r="AO1" s="664"/>
      <c r="AP1" s="664"/>
      <c r="AQ1" s="664"/>
      <c r="AR1" s="664"/>
      <c r="AS1" s="664"/>
      <c r="AT1" s="664"/>
      <c r="AU1" s="664"/>
      <c r="AV1" s="664"/>
      <c r="AW1" s="664"/>
    </row>
    <row r="2" spans="2:49" s="666" customFormat="1" ht="15.75" customHeight="1">
      <c r="C2" s="666" t="s">
        <v>616</v>
      </c>
      <c r="AE2" s="664"/>
      <c r="AF2" s="664"/>
      <c r="AG2" s="664"/>
      <c r="AH2" s="664"/>
      <c r="AI2" s="664"/>
      <c r="AJ2" s="664"/>
      <c r="AK2" s="664"/>
      <c r="AL2" s="664"/>
      <c r="AM2" s="664"/>
      <c r="AN2" s="664"/>
      <c r="AO2" s="664"/>
      <c r="AP2" s="664"/>
      <c r="AQ2" s="664"/>
      <c r="AR2" s="664"/>
      <c r="AS2" s="664"/>
      <c r="AT2" s="664"/>
      <c r="AU2" s="664"/>
      <c r="AV2" s="664"/>
      <c r="AW2" s="664"/>
    </row>
    <row r="3" spans="2:49" s="666" customFormat="1" ht="15.75" customHeight="1" thickBot="1">
      <c r="C3" s="668"/>
      <c r="D3" s="668"/>
      <c r="E3" s="668"/>
      <c r="F3" s="668"/>
      <c r="G3" s="668"/>
      <c r="H3" s="668"/>
      <c r="I3" s="668"/>
      <c r="J3" s="668"/>
      <c r="K3" s="668"/>
      <c r="L3" s="668"/>
      <c r="M3" s="668"/>
      <c r="N3" s="668"/>
      <c r="O3" s="668"/>
      <c r="P3" s="668"/>
      <c r="Q3" s="668"/>
      <c r="R3" s="668"/>
      <c r="S3" s="668"/>
      <c r="T3" s="668"/>
      <c r="U3" s="668"/>
      <c r="V3" s="668"/>
      <c r="W3" s="1168" t="s">
        <v>617</v>
      </c>
      <c r="X3" s="664"/>
      <c r="Y3" s="664"/>
      <c r="Z3" s="664"/>
      <c r="AA3" s="664"/>
      <c r="AB3" s="664"/>
      <c r="AC3" s="664"/>
      <c r="AD3" s="664"/>
      <c r="AE3" s="664"/>
    </row>
    <row r="4" spans="2:49" s="665" customFormat="1" ht="15.75" customHeight="1" thickTop="1">
      <c r="C4" s="13" t="s">
        <v>618</v>
      </c>
      <c r="D4" s="13"/>
      <c r="E4" s="13"/>
      <c r="F4" s="13"/>
      <c r="G4" s="670"/>
      <c r="H4" s="1169" t="s">
        <v>581</v>
      </c>
      <c r="I4" s="1170"/>
      <c r="J4" s="1170"/>
      <c r="K4" s="1040"/>
      <c r="L4" s="1086" t="s">
        <v>619</v>
      </c>
      <c r="M4" s="13"/>
      <c r="N4" s="13"/>
      <c r="O4" s="1171"/>
      <c r="P4" s="1084" t="s">
        <v>620</v>
      </c>
      <c r="Q4" s="1083"/>
      <c r="R4" s="1083"/>
      <c r="S4" s="1172"/>
      <c r="T4" s="1086" t="s">
        <v>621</v>
      </c>
      <c r="U4" s="13"/>
      <c r="V4" s="13"/>
      <c r="W4" s="13"/>
    </row>
    <row r="5" spans="2:49" s="665" customFormat="1" ht="15.75" customHeight="1">
      <c r="C5" s="674"/>
      <c r="D5" s="674"/>
      <c r="E5" s="674"/>
      <c r="F5" s="674"/>
      <c r="G5" s="675"/>
      <c r="H5" s="1173"/>
      <c r="I5" s="1174"/>
      <c r="J5" s="1174"/>
      <c r="K5" s="1175"/>
      <c r="L5" s="1176"/>
      <c r="M5" s="674"/>
      <c r="N5" s="674"/>
      <c r="O5" s="1177"/>
      <c r="P5" s="1178"/>
      <c r="Q5" s="1179"/>
      <c r="R5" s="1179"/>
      <c r="S5" s="1180"/>
      <c r="T5" s="1176"/>
      <c r="U5" s="674"/>
      <c r="V5" s="674"/>
      <c r="W5" s="674"/>
    </row>
    <row r="6" spans="2:49" s="665" customFormat="1" ht="15.75" customHeight="1">
      <c r="C6" s="680"/>
      <c r="D6" s="680"/>
      <c r="E6" s="680"/>
      <c r="F6" s="680"/>
      <c r="G6" s="914"/>
      <c r="H6" s="1181"/>
      <c r="I6" s="1182"/>
      <c r="J6" s="1182"/>
      <c r="K6" s="1183"/>
      <c r="L6" s="1159"/>
      <c r="M6" s="680"/>
      <c r="N6" s="680"/>
      <c r="O6" s="1184"/>
      <c r="P6" s="1185"/>
      <c r="Q6" s="1186"/>
      <c r="R6" s="1186"/>
      <c r="S6" s="1187"/>
      <c r="T6" s="1159"/>
      <c r="U6" s="680"/>
      <c r="V6" s="680"/>
      <c r="W6" s="680"/>
    </row>
    <row r="7" spans="2:49" s="684" customFormat="1" ht="27.75" customHeight="1">
      <c r="C7" s="685"/>
      <c r="D7" s="685"/>
      <c r="E7" s="685"/>
      <c r="F7" s="685"/>
      <c r="G7" s="685"/>
      <c r="H7" s="1188" t="s">
        <v>583</v>
      </c>
      <c r="I7" s="1189"/>
      <c r="J7" s="1189"/>
      <c r="K7" s="1189"/>
      <c r="L7" s="1190" t="s">
        <v>108</v>
      </c>
      <c r="M7" s="1190"/>
      <c r="N7" s="1190"/>
      <c r="O7" s="1190"/>
      <c r="P7" s="1190" t="s">
        <v>622</v>
      </c>
      <c r="Q7" s="1190"/>
      <c r="R7" s="1190"/>
      <c r="S7" s="1190"/>
      <c r="T7" s="1190" t="s">
        <v>622</v>
      </c>
      <c r="U7" s="1190"/>
      <c r="V7" s="1190"/>
      <c r="W7" s="1191"/>
    </row>
    <row r="8" spans="2:49" s="684" customFormat="1" ht="27.75" customHeight="1">
      <c r="C8" s="1192" t="s">
        <v>51</v>
      </c>
      <c r="D8" s="1192"/>
      <c r="E8" s="1192"/>
      <c r="F8" s="1192"/>
      <c r="G8" s="1193"/>
      <c r="H8" s="1194">
        <v>17</v>
      </c>
      <c r="I8" s="1195"/>
      <c r="J8" s="1195"/>
      <c r="K8" s="1196"/>
      <c r="L8" s="1197">
        <v>1023</v>
      </c>
      <c r="M8" s="1198"/>
      <c r="N8" s="1198"/>
      <c r="O8" s="1199"/>
      <c r="P8" s="1200">
        <v>3417155</v>
      </c>
      <c r="Q8" s="1195"/>
      <c r="R8" s="1195"/>
      <c r="S8" s="1196"/>
      <c r="T8" s="1200">
        <v>1497451</v>
      </c>
      <c r="U8" s="1195"/>
      <c r="V8" s="1195"/>
      <c r="W8" s="1195"/>
    </row>
    <row r="9" spans="2:49" s="684" customFormat="1" ht="27.75" customHeight="1">
      <c r="C9" s="1201"/>
      <c r="D9" s="1201"/>
      <c r="E9" s="1201"/>
      <c r="F9" s="1201"/>
      <c r="G9" s="1201"/>
      <c r="H9" s="1202"/>
      <c r="I9" s="1203"/>
      <c r="J9" s="1203"/>
      <c r="K9" s="1203"/>
      <c r="L9" s="1204"/>
      <c r="M9" s="1203"/>
      <c r="N9" s="1203"/>
      <c r="O9" s="1205"/>
      <c r="P9" s="1204"/>
      <c r="Q9" s="1203"/>
      <c r="R9" s="1203"/>
      <c r="S9" s="1205"/>
      <c r="T9" s="1204"/>
      <c r="U9" s="1203"/>
      <c r="V9" s="1203"/>
      <c r="W9" s="1203"/>
    </row>
    <row r="10" spans="2:49" s="665" customFormat="1" ht="27.75" customHeight="1">
      <c r="C10" s="1206" t="s">
        <v>250</v>
      </c>
      <c r="D10" s="1206"/>
      <c r="E10" s="1206"/>
      <c r="F10" s="1206"/>
      <c r="G10" s="1207"/>
      <c r="H10" s="1208">
        <v>19</v>
      </c>
      <c r="I10" s="1209"/>
      <c r="J10" s="1209"/>
      <c r="K10" s="1210"/>
      <c r="L10" s="1211">
        <v>1015</v>
      </c>
      <c r="M10" s="1212"/>
      <c r="N10" s="1212"/>
      <c r="O10" s="1213"/>
      <c r="P10" s="1214">
        <v>3167000</v>
      </c>
      <c r="Q10" s="1209"/>
      <c r="R10" s="1209"/>
      <c r="S10" s="1210"/>
      <c r="T10" s="1214">
        <v>955100</v>
      </c>
      <c r="U10" s="1209"/>
      <c r="V10" s="1209"/>
      <c r="W10" s="1209"/>
    </row>
    <row r="11" spans="2:49" s="665" customFormat="1" ht="27.75" customHeight="1">
      <c r="C11" s="1206" t="s">
        <v>251</v>
      </c>
      <c r="D11" s="1206"/>
      <c r="E11" s="1206"/>
      <c r="F11" s="1206"/>
      <c r="G11" s="1207"/>
      <c r="H11" s="1208">
        <v>19</v>
      </c>
      <c r="I11" s="1209"/>
      <c r="J11" s="1209"/>
      <c r="K11" s="1210"/>
      <c r="L11" s="1211">
        <v>1077</v>
      </c>
      <c r="M11" s="1212"/>
      <c r="N11" s="1212"/>
      <c r="O11" s="1213"/>
      <c r="P11" s="1214">
        <v>3338920</v>
      </c>
      <c r="Q11" s="1209"/>
      <c r="R11" s="1209"/>
      <c r="S11" s="1210"/>
      <c r="T11" s="1214">
        <v>1019761</v>
      </c>
      <c r="U11" s="1209"/>
      <c r="V11" s="1209"/>
      <c r="W11" s="1209"/>
    </row>
    <row r="12" spans="2:49" s="665" customFormat="1" ht="27.75" customHeight="1">
      <c r="C12" s="1206" t="s">
        <v>96</v>
      </c>
      <c r="D12" s="1206"/>
      <c r="E12" s="1206"/>
      <c r="F12" s="1206"/>
      <c r="G12" s="1206"/>
      <c r="H12" s="1208">
        <v>19</v>
      </c>
      <c r="I12" s="1215"/>
      <c r="J12" s="1215"/>
      <c r="K12" s="1215"/>
      <c r="L12" s="1216">
        <v>1118</v>
      </c>
      <c r="M12" s="1216"/>
      <c r="N12" s="1217"/>
      <c r="O12" s="1217"/>
      <c r="P12" s="1218">
        <v>3353839</v>
      </c>
      <c r="Q12" s="1218"/>
      <c r="R12" s="1218"/>
      <c r="S12" s="1218"/>
      <c r="T12" s="1218">
        <v>1093498</v>
      </c>
      <c r="U12" s="1218"/>
      <c r="V12" s="1218"/>
      <c r="W12" s="1214"/>
    </row>
    <row r="13" spans="2:49" s="665" customFormat="1" ht="27.75" customHeight="1">
      <c r="C13" s="1206" t="s">
        <v>623</v>
      </c>
      <c r="D13" s="1206"/>
      <c r="E13" s="1206"/>
      <c r="F13" s="1206"/>
      <c r="G13" s="1207"/>
      <c r="H13" s="1208">
        <v>18</v>
      </c>
      <c r="I13" s="1209"/>
      <c r="J13" s="1209"/>
      <c r="K13" s="1210"/>
      <c r="L13" s="1211">
        <v>1136</v>
      </c>
      <c r="M13" s="1212"/>
      <c r="N13" s="1212"/>
      <c r="O13" s="1213"/>
      <c r="P13" s="1214">
        <v>3612565</v>
      </c>
      <c r="Q13" s="1209"/>
      <c r="R13" s="1209"/>
      <c r="S13" s="1210"/>
      <c r="T13" s="1214">
        <v>1103586</v>
      </c>
      <c r="U13" s="1209"/>
      <c r="V13" s="1209"/>
      <c r="W13" s="1209"/>
    </row>
    <row r="14" spans="2:49" s="665" customFormat="1" ht="27.75" customHeight="1">
      <c r="C14" s="1206" t="s">
        <v>50</v>
      </c>
      <c r="D14" s="1206"/>
      <c r="E14" s="1206"/>
      <c r="F14" s="1206"/>
      <c r="G14" s="1207"/>
      <c r="H14" s="1208">
        <v>18</v>
      </c>
      <c r="I14" s="1209"/>
      <c r="J14" s="1209"/>
      <c r="K14" s="1210"/>
      <c r="L14" s="1211">
        <v>1086</v>
      </c>
      <c r="M14" s="1212"/>
      <c r="N14" s="1212"/>
      <c r="O14" s="1213"/>
      <c r="P14" s="1214">
        <v>3564955</v>
      </c>
      <c r="Q14" s="1209"/>
      <c r="R14" s="1209"/>
      <c r="S14" s="1210"/>
      <c r="T14" s="1214">
        <v>1144857</v>
      </c>
      <c r="U14" s="1209"/>
      <c r="V14" s="1209"/>
      <c r="W14" s="1209"/>
    </row>
    <row r="15" spans="2:49" s="665" customFormat="1" ht="27.75" customHeight="1" thickBot="1">
      <c r="C15" s="743"/>
      <c r="D15" s="743"/>
      <c r="E15" s="743"/>
      <c r="F15" s="743"/>
      <c r="G15" s="743"/>
      <c r="H15" s="1219"/>
      <c r="I15" s="747"/>
      <c r="J15" s="747"/>
      <c r="K15" s="747"/>
      <c r="L15" s="1220"/>
      <c r="M15" s="1220"/>
      <c r="N15" s="1221"/>
      <c r="O15" s="1221"/>
      <c r="P15" s="1222"/>
      <c r="Q15" s="1222"/>
      <c r="R15" s="1222"/>
      <c r="S15" s="1222"/>
      <c r="T15" s="1222"/>
      <c r="U15" s="1222"/>
      <c r="V15" s="1222"/>
      <c r="W15" s="746"/>
    </row>
    <row r="16" spans="2:49" ht="13.5" customHeight="1" thickTop="1">
      <c r="W16" s="669" t="s">
        <v>624</v>
      </c>
      <c r="AE16" s="752"/>
      <c r="AF16" s="752"/>
      <c r="AG16" s="752"/>
      <c r="AH16" s="752"/>
      <c r="AI16" s="752"/>
      <c r="AJ16" s="752"/>
      <c r="AK16" s="752"/>
      <c r="AL16" s="752"/>
      <c r="AM16" s="752"/>
      <c r="AN16" s="752"/>
      <c r="AO16" s="752"/>
      <c r="AP16" s="752"/>
      <c r="AQ16" s="752"/>
      <c r="AR16" s="752"/>
      <c r="AS16" s="752"/>
      <c r="AT16" s="752"/>
      <c r="AU16" s="752"/>
      <c r="AV16" s="752"/>
      <c r="AW16" s="752"/>
    </row>
    <row r="17" spans="3:23" s="752" customFormat="1" ht="13.5" customHeight="1">
      <c r="W17" s="669"/>
    </row>
    <row r="18" spans="3:23">
      <c r="C18" s="1223" t="s">
        <v>625</v>
      </c>
      <c r="O18" s="805"/>
      <c r="P18" s="805"/>
      <c r="Q18" s="805"/>
      <c r="R18" s="805"/>
      <c r="S18" s="805"/>
      <c r="T18" s="805"/>
      <c r="U18" s="805"/>
      <c r="V18" s="805"/>
      <c r="W18" s="805"/>
    </row>
    <row r="19" spans="3:23">
      <c r="C19" s="1223" t="s">
        <v>626</v>
      </c>
      <c r="O19" s="805"/>
      <c r="P19" s="805"/>
      <c r="Q19" s="805"/>
      <c r="R19" s="805"/>
      <c r="S19" s="805"/>
      <c r="T19" s="805"/>
      <c r="U19" s="805"/>
      <c r="V19" s="805"/>
      <c r="W19" s="805"/>
    </row>
    <row r="20" spans="3:23">
      <c r="C20" s="1223" t="s">
        <v>627</v>
      </c>
      <c r="D20" s="1223"/>
      <c r="O20" s="805"/>
      <c r="P20" s="805"/>
      <c r="Q20" s="805"/>
      <c r="R20" s="805"/>
      <c r="S20" s="805"/>
      <c r="T20" s="805"/>
      <c r="U20" s="805"/>
      <c r="V20" s="805"/>
      <c r="W20" s="805"/>
    </row>
    <row r="21" spans="3:23">
      <c r="D21" s="1223" t="s">
        <v>628</v>
      </c>
      <c r="O21" s="805"/>
      <c r="P21" s="805"/>
      <c r="Q21" s="805"/>
      <c r="R21" s="805"/>
      <c r="S21" s="805"/>
      <c r="T21" s="805"/>
      <c r="U21" s="805"/>
      <c r="V21" s="805"/>
      <c r="W21" s="805"/>
    </row>
    <row r="22" spans="3:23">
      <c r="O22" s="805"/>
      <c r="P22" s="805"/>
      <c r="Q22" s="805"/>
      <c r="R22" s="805"/>
      <c r="S22" s="805"/>
      <c r="T22" s="805"/>
      <c r="U22" s="805"/>
      <c r="V22" s="805"/>
      <c r="W22" s="805"/>
    </row>
    <row r="23" spans="3:23">
      <c r="O23" s="805"/>
      <c r="P23" s="805"/>
      <c r="Q23" s="805"/>
      <c r="R23" s="805"/>
      <c r="S23" s="805"/>
      <c r="T23" s="805"/>
      <c r="U23" s="805"/>
      <c r="V23" s="805"/>
      <c r="W23" s="805"/>
    </row>
    <row r="24" spans="3:23">
      <c r="O24" s="805"/>
      <c r="P24" s="805"/>
      <c r="Q24" s="805"/>
      <c r="R24" s="805"/>
      <c r="S24" s="805"/>
      <c r="T24" s="805"/>
      <c r="U24" s="805"/>
      <c r="V24" s="805"/>
      <c r="W24" s="805"/>
    </row>
    <row r="25" spans="3:23">
      <c r="O25" s="805"/>
      <c r="P25" s="805"/>
      <c r="Q25" s="805"/>
      <c r="R25" s="805"/>
      <c r="S25" s="805"/>
      <c r="T25" s="805"/>
      <c r="U25" s="805"/>
      <c r="V25" s="805"/>
      <c r="W25" s="805"/>
    </row>
    <row r="26" spans="3:23">
      <c r="O26" s="805"/>
      <c r="P26" s="805"/>
      <c r="Q26" s="805"/>
      <c r="R26" s="805"/>
      <c r="S26" s="805"/>
      <c r="T26" s="805"/>
      <c r="U26" s="805"/>
      <c r="V26" s="805"/>
      <c r="W26" s="805"/>
    </row>
    <row r="31" spans="3:23">
      <c r="R31" s="72"/>
    </row>
  </sheetData>
  <mergeCells count="45">
    <mergeCell ref="C15:G15"/>
    <mergeCell ref="H15:K15"/>
    <mergeCell ref="L15:O15"/>
    <mergeCell ref="P15:S15"/>
    <mergeCell ref="T15:W15"/>
    <mergeCell ref="C13:G13"/>
    <mergeCell ref="H13:K13"/>
    <mergeCell ref="L13:O13"/>
    <mergeCell ref="P13:S13"/>
    <mergeCell ref="T13:W13"/>
    <mergeCell ref="C14:G14"/>
    <mergeCell ref="H14:K14"/>
    <mergeCell ref="L14:O14"/>
    <mergeCell ref="P14:S14"/>
    <mergeCell ref="T14:W14"/>
    <mergeCell ref="C11:G11"/>
    <mergeCell ref="H11:K11"/>
    <mergeCell ref="L11:O11"/>
    <mergeCell ref="P11:S11"/>
    <mergeCell ref="T11:W11"/>
    <mergeCell ref="C12:G12"/>
    <mergeCell ref="H12:K12"/>
    <mergeCell ref="L12:O12"/>
    <mergeCell ref="P12:S12"/>
    <mergeCell ref="T12:W12"/>
    <mergeCell ref="C8:G8"/>
    <mergeCell ref="H8:K8"/>
    <mergeCell ref="L8:O8"/>
    <mergeCell ref="P8:S8"/>
    <mergeCell ref="T8:W8"/>
    <mergeCell ref="C10:G10"/>
    <mergeCell ref="H10:K10"/>
    <mergeCell ref="L10:O10"/>
    <mergeCell ref="P10:S10"/>
    <mergeCell ref="T10:W10"/>
    <mergeCell ref="C4:G6"/>
    <mergeCell ref="H4:K6"/>
    <mergeCell ref="L4:O6"/>
    <mergeCell ref="P4:S6"/>
    <mergeCell ref="T4:W6"/>
    <mergeCell ref="C7:G7"/>
    <mergeCell ref="H7:K7"/>
    <mergeCell ref="L7:O7"/>
    <mergeCell ref="P7:S7"/>
    <mergeCell ref="T7:W7"/>
  </mergeCells>
  <phoneticPr fontId="3"/>
  <pageMargins left="0.51181102362204722" right="0.51181102362204722" top="0.55118110236220474" bottom="0.55118110236220474" header="0.31496062992125984" footer="0.31496062992125984"/>
  <pageSetup paperSize="9" firstPageNumber="29" orientation="portrait" useFirstPageNumber="1" r:id="rId1"/>
  <headerFooter>
    <oddFooter>&amp;C&amp;"HGPｺﾞｼｯｸM,ﾒﾃﾞｨｳﾑ"&amp;10&amp;P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227CD-E8B4-4633-86CC-DA6B57DB6E71}">
  <dimension ref="A1:BE50"/>
  <sheetViews>
    <sheetView tabSelected="1" view="pageBreakPreview" zoomScaleNormal="100" zoomScaleSheetLayoutView="100" workbookViewId="0">
      <selection activeCell="Q33" sqref="Q33:V33"/>
    </sheetView>
  </sheetViews>
  <sheetFormatPr defaultColWidth="2.625" defaultRowHeight="12"/>
  <cols>
    <col min="1" max="17" width="2.625" style="752"/>
    <col min="18" max="18" width="6.75" style="752" bestFit="1" customWidth="1"/>
    <col min="19" max="19" width="2.625" style="752"/>
    <col min="20" max="20" width="2.25" style="752" customWidth="1"/>
    <col min="21" max="30" width="2.625" style="752" customWidth="1"/>
    <col min="31" max="35" width="2.625" style="752"/>
    <col min="36" max="36" width="0.125" style="752" customWidth="1"/>
    <col min="37" max="38" width="2.625" style="752" customWidth="1"/>
    <col min="39" max="41" width="2.625" style="751" customWidth="1"/>
    <col min="42" max="57" width="2.625" style="751"/>
    <col min="58" max="16384" width="2.625" style="752"/>
  </cols>
  <sheetData>
    <row r="1" spans="2:57" s="665" customFormat="1" ht="15.75" customHeight="1">
      <c r="B1" s="663" t="s">
        <v>629</v>
      </c>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c r="AF1" s="663"/>
      <c r="AG1" s="663"/>
      <c r="AH1" s="663"/>
      <c r="AI1" s="663"/>
      <c r="AJ1" s="664"/>
      <c r="AK1" s="664"/>
      <c r="AL1" s="664"/>
      <c r="AM1" s="664"/>
      <c r="AN1" s="664"/>
      <c r="AO1" s="664"/>
      <c r="AP1" s="664"/>
      <c r="AQ1" s="664"/>
      <c r="AR1" s="664"/>
      <c r="AS1" s="664"/>
      <c r="AT1" s="664"/>
      <c r="AU1" s="664"/>
      <c r="AV1" s="664"/>
      <c r="AW1" s="664"/>
      <c r="AX1" s="664"/>
      <c r="AY1" s="664"/>
      <c r="AZ1" s="664"/>
      <c r="BA1" s="664"/>
      <c r="BB1" s="664"/>
    </row>
    <row r="2" spans="2:57" s="666" customFormat="1" ht="15.75" customHeight="1">
      <c r="C2" s="666" t="s">
        <v>630</v>
      </c>
      <c r="AJ2" s="664"/>
      <c r="AK2" s="664"/>
      <c r="AL2" s="664"/>
      <c r="AM2" s="664"/>
      <c r="AN2" s="664"/>
      <c r="AO2" s="664"/>
      <c r="AP2" s="664"/>
      <c r="AQ2" s="664"/>
      <c r="AR2" s="664"/>
      <c r="AS2" s="664"/>
      <c r="AT2" s="664"/>
      <c r="AU2" s="664"/>
      <c r="AV2" s="664"/>
      <c r="AW2" s="664"/>
      <c r="AX2" s="664"/>
      <c r="AY2" s="664"/>
      <c r="AZ2" s="664"/>
      <c r="BA2" s="664"/>
      <c r="BB2" s="664"/>
    </row>
    <row r="3" spans="2:57" s="666" customFormat="1" ht="15.75" customHeight="1" thickBot="1">
      <c r="C3" s="668"/>
      <c r="D3" s="668"/>
      <c r="E3" s="668"/>
      <c r="F3" s="668"/>
      <c r="G3" s="668"/>
      <c r="H3" s="668"/>
      <c r="I3" s="668"/>
      <c r="J3" s="668"/>
      <c r="K3" s="668"/>
      <c r="L3" s="668"/>
      <c r="M3" s="668"/>
      <c r="N3" s="668"/>
      <c r="O3" s="668"/>
      <c r="P3" s="669" t="s">
        <v>631</v>
      </c>
      <c r="Q3" s="668"/>
      <c r="R3" s="668"/>
      <c r="S3" s="668"/>
      <c r="T3" s="668"/>
      <c r="U3" s="668"/>
      <c r="V3" s="668"/>
      <c r="W3" s="668"/>
      <c r="X3" s="668"/>
      <c r="Y3" s="669"/>
      <c r="Z3" s="668"/>
      <c r="AA3" s="664"/>
      <c r="AB3" s="664"/>
      <c r="AC3" s="664"/>
      <c r="AD3" s="664"/>
      <c r="AE3" s="664"/>
      <c r="AF3" s="664"/>
      <c r="AG3" s="664"/>
      <c r="AH3" s="664"/>
      <c r="AI3" s="664"/>
      <c r="AJ3" s="664"/>
    </row>
    <row r="4" spans="2:57" s="665" customFormat="1" ht="15.75" customHeight="1" thickTop="1">
      <c r="C4" s="13" t="s">
        <v>38</v>
      </c>
      <c r="D4" s="13"/>
      <c r="E4" s="13"/>
      <c r="F4" s="13"/>
      <c r="G4" s="670"/>
      <c r="H4" s="1224" t="s">
        <v>104</v>
      </c>
      <c r="I4" s="13"/>
      <c r="J4" s="13"/>
      <c r="K4" s="1225" t="s">
        <v>632</v>
      </c>
      <c r="L4" s="1226"/>
      <c r="M4" s="1227"/>
      <c r="N4" s="1228" t="s">
        <v>633</v>
      </c>
      <c r="O4" s="1229"/>
      <c r="P4" s="1229"/>
      <c r="Q4" s="1230"/>
      <c r="R4" s="1230"/>
      <c r="S4" s="1230"/>
      <c r="T4" s="1230"/>
      <c r="U4" s="1230"/>
      <c r="V4" s="1230"/>
      <c r="W4" s="1231"/>
      <c r="X4" s="1231"/>
      <c r="Y4" s="1231"/>
    </row>
    <row r="5" spans="2:57" s="665" customFormat="1" ht="24.75" customHeight="1">
      <c r="C5" s="680"/>
      <c r="D5" s="680"/>
      <c r="E5" s="680"/>
      <c r="F5" s="680"/>
      <c r="G5" s="914"/>
      <c r="H5" s="1232"/>
      <c r="I5" s="680"/>
      <c r="J5" s="680"/>
      <c r="K5" s="1233"/>
      <c r="L5" s="1234"/>
      <c r="M5" s="1235"/>
      <c r="N5" s="1236"/>
      <c r="O5" s="1237"/>
      <c r="P5" s="1237"/>
      <c r="Q5" s="1230"/>
      <c r="R5" s="1230"/>
      <c r="S5" s="1230"/>
      <c r="T5" s="1230"/>
      <c r="U5" s="1230"/>
      <c r="V5" s="1230"/>
      <c r="W5" s="1231"/>
      <c r="X5" s="1231"/>
      <c r="Y5" s="1231"/>
    </row>
    <row r="6" spans="2:57" s="684" customFormat="1" ht="15.75" customHeight="1">
      <c r="C6" s="685"/>
      <c r="D6" s="685"/>
      <c r="E6" s="685"/>
      <c r="F6" s="685"/>
      <c r="G6" s="685"/>
      <c r="H6" s="686" t="s">
        <v>634</v>
      </c>
      <c r="I6" s="687"/>
      <c r="J6" s="687"/>
      <c r="K6" s="1238" t="s">
        <v>634</v>
      </c>
      <c r="L6" s="1239"/>
      <c r="M6" s="1239"/>
      <c r="N6" s="689" t="s">
        <v>634</v>
      </c>
      <c r="O6" s="687"/>
      <c r="P6" s="687"/>
      <c r="Q6" s="691"/>
      <c r="R6" s="691"/>
      <c r="S6" s="691"/>
      <c r="T6" s="691"/>
      <c r="U6" s="691"/>
      <c r="V6" s="691"/>
      <c r="W6" s="691"/>
      <c r="X6" s="691"/>
      <c r="Y6" s="691"/>
    </row>
    <row r="7" spans="2:57" s="665" customFormat="1" ht="15.75" customHeight="1">
      <c r="C7" s="692" t="s">
        <v>50</v>
      </c>
      <c r="D7" s="692"/>
      <c r="E7" s="692"/>
      <c r="F7" s="692"/>
      <c r="G7" s="692"/>
      <c r="H7" s="701">
        <v>243</v>
      </c>
      <c r="I7" s="702"/>
      <c r="J7" s="702"/>
      <c r="K7" s="1240">
        <v>120</v>
      </c>
      <c r="L7" s="775"/>
      <c r="M7" s="775"/>
      <c r="N7" s="699">
        <v>123</v>
      </c>
      <c r="O7" s="694"/>
      <c r="P7" s="694"/>
      <c r="Q7" s="1241"/>
      <c r="R7" s="1241"/>
      <c r="S7" s="1241"/>
      <c r="T7" s="751"/>
      <c r="U7" s="751"/>
      <c r="V7" s="751"/>
      <c r="W7" s="751"/>
      <c r="X7" s="751"/>
      <c r="Y7" s="751"/>
    </row>
    <row r="8" spans="2:57" s="665" customFormat="1" ht="15.75" customHeight="1">
      <c r="C8" s="722"/>
      <c r="D8" s="722"/>
      <c r="E8" s="722"/>
      <c r="F8" s="722"/>
      <c r="G8" s="722"/>
      <c r="H8" s="1242"/>
      <c r="I8" s="735"/>
      <c r="J8" s="735"/>
      <c r="K8" s="1243"/>
      <c r="L8" s="782"/>
      <c r="M8" s="782"/>
      <c r="N8" s="729"/>
      <c r="O8" s="724"/>
      <c r="P8" s="724"/>
      <c r="Q8" s="1241"/>
      <c r="R8" s="1241"/>
      <c r="S8" s="1241"/>
      <c r="T8" s="751"/>
      <c r="U8" s="751"/>
      <c r="V8" s="751"/>
      <c r="W8" s="751"/>
      <c r="X8" s="751"/>
      <c r="Y8" s="751"/>
    </row>
    <row r="9" spans="2:57" s="665" customFormat="1" ht="15.75" customHeight="1">
      <c r="C9" s="722" t="s">
        <v>118</v>
      </c>
      <c r="D9" s="722"/>
      <c r="E9" s="722"/>
      <c r="F9" s="722"/>
      <c r="G9" s="722"/>
      <c r="H9" s="1242">
        <f>SUM(K9:P9)</f>
        <v>347</v>
      </c>
      <c r="I9" s="735"/>
      <c r="J9" s="735"/>
      <c r="K9" s="1243">
        <v>189</v>
      </c>
      <c r="L9" s="782"/>
      <c r="M9" s="782"/>
      <c r="N9" s="729">
        <v>158</v>
      </c>
      <c r="O9" s="724"/>
      <c r="P9" s="724"/>
      <c r="Q9" s="1241"/>
      <c r="R9" s="1241"/>
      <c r="S9" s="1241"/>
      <c r="T9" s="751"/>
      <c r="U9" s="751"/>
      <c r="V9" s="751"/>
      <c r="W9" s="751"/>
      <c r="X9" s="751"/>
      <c r="Y9" s="751"/>
    </row>
    <row r="10" spans="2:57" s="665" customFormat="1" ht="15.75" customHeight="1">
      <c r="C10" s="722" t="s">
        <v>119</v>
      </c>
      <c r="D10" s="722"/>
      <c r="E10" s="722"/>
      <c r="F10" s="722"/>
      <c r="G10" s="722"/>
      <c r="H10" s="1242">
        <f>SUM(K10:P10)</f>
        <v>329</v>
      </c>
      <c r="I10" s="735"/>
      <c r="J10" s="735"/>
      <c r="K10" s="1243">
        <v>170</v>
      </c>
      <c r="L10" s="782"/>
      <c r="M10" s="782"/>
      <c r="N10" s="729">
        <v>159</v>
      </c>
      <c r="O10" s="724"/>
      <c r="P10" s="724"/>
      <c r="Q10" s="1241"/>
      <c r="R10" s="1241"/>
      <c r="S10" s="1241"/>
      <c r="T10" s="751"/>
      <c r="U10" s="751"/>
      <c r="V10" s="751"/>
      <c r="W10" s="751"/>
      <c r="X10" s="751"/>
      <c r="Y10" s="751"/>
    </row>
    <row r="11" spans="2:57" s="665" customFormat="1" ht="15.75" customHeight="1">
      <c r="C11" s="722" t="s">
        <v>120</v>
      </c>
      <c r="D11" s="722"/>
      <c r="E11" s="722"/>
      <c r="F11" s="722"/>
      <c r="G11" s="722"/>
      <c r="H11" s="1242">
        <f>SUM(K11:P11)</f>
        <v>276</v>
      </c>
      <c r="I11" s="735"/>
      <c r="J11" s="735"/>
      <c r="K11" s="1243">
        <v>143</v>
      </c>
      <c r="L11" s="782"/>
      <c r="M11" s="782"/>
      <c r="N11" s="729">
        <v>133</v>
      </c>
      <c r="O11" s="724"/>
      <c r="P11" s="724"/>
      <c r="Q11" s="1241"/>
      <c r="R11" s="1241"/>
      <c r="S11" s="1241"/>
      <c r="T11" s="751"/>
      <c r="U11" s="751"/>
      <c r="V11" s="751"/>
      <c r="W11" s="751"/>
      <c r="X11" s="751"/>
      <c r="Y11" s="751"/>
    </row>
    <row r="12" spans="2:57" s="665" customFormat="1" ht="15.75" customHeight="1" thickBot="1">
      <c r="C12" s="743"/>
      <c r="D12" s="743"/>
      <c r="E12" s="743"/>
      <c r="F12" s="743"/>
      <c r="G12" s="743"/>
      <c r="H12" s="1219"/>
      <c r="I12" s="747"/>
      <c r="J12" s="747"/>
      <c r="K12" s="1244"/>
      <c r="L12" s="1221"/>
      <c r="M12" s="1221"/>
      <c r="N12" s="749"/>
      <c r="O12" s="743"/>
      <c r="P12" s="743"/>
      <c r="Q12" s="1241"/>
      <c r="R12" s="1241"/>
      <c r="S12" s="1241"/>
      <c r="T12" s="751"/>
      <c r="U12" s="751"/>
      <c r="V12" s="751"/>
      <c r="W12" s="751"/>
      <c r="X12" s="751"/>
      <c r="Y12" s="751"/>
    </row>
    <row r="13" spans="2:57" ht="15.75" customHeight="1" thickTop="1">
      <c r="C13" s="753" t="s">
        <v>635</v>
      </c>
      <c r="D13" s="903"/>
      <c r="Y13" s="669"/>
      <c r="AJ13" s="751"/>
      <c r="AK13" s="751"/>
      <c r="AL13" s="751"/>
      <c r="BC13" s="752"/>
      <c r="BD13" s="752"/>
      <c r="BE13" s="752"/>
    </row>
    <row r="14" spans="2:57">
      <c r="C14" s="753" t="s">
        <v>636</v>
      </c>
      <c r="O14" s="805"/>
      <c r="P14" s="805"/>
      <c r="Q14" s="805"/>
      <c r="R14" s="805"/>
      <c r="S14" s="805"/>
      <c r="T14" s="805"/>
      <c r="U14" s="805"/>
      <c r="V14" s="805"/>
      <c r="W14" s="805"/>
      <c r="X14" s="805"/>
      <c r="Y14" s="805"/>
      <c r="Z14" s="805"/>
      <c r="AJ14" s="751"/>
      <c r="AK14" s="751"/>
      <c r="AL14" s="751"/>
      <c r="BC14" s="752"/>
      <c r="BD14" s="752"/>
      <c r="BE14" s="752"/>
    </row>
    <row r="15" spans="2:57" ht="15.75" customHeight="1">
      <c r="AA15" s="668"/>
    </row>
    <row r="16" spans="2:57" ht="15.75" customHeight="1">
      <c r="C16" s="666" t="s">
        <v>637</v>
      </c>
      <c r="D16" s="666"/>
      <c r="E16" s="666"/>
      <c r="F16" s="666"/>
      <c r="G16" s="666"/>
      <c r="H16" s="666"/>
      <c r="I16" s="666"/>
      <c r="J16" s="666"/>
      <c r="K16" s="666"/>
      <c r="L16" s="666"/>
      <c r="M16" s="666"/>
      <c r="N16" s="666"/>
      <c r="O16" s="666"/>
      <c r="P16" s="666"/>
      <c r="Q16" s="666"/>
      <c r="R16" s="666"/>
      <c r="S16" s="666"/>
      <c r="T16" s="666"/>
      <c r="U16" s="666"/>
      <c r="V16" s="666"/>
      <c r="W16" s="666"/>
      <c r="X16" s="666"/>
      <c r="Y16" s="666"/>
      <c r="Z16" s="666"/>
      <c r="AG16" s="751"/>
      <c r="AH16" s="751"/>
      <c r="AI16" s="751"/>
      <c r="AJ16" s="751"/>
      <c r="AK16" s="751"/>
      <c r="AL16" s="751"/>
      <c r="AZ16" s="752"/>
      <c r="BA16" s="752"/>
      <c r="BB16" s="752"/>
      <c r="BC16" s="752"/>
      <c r="BD16" s="752"/>
      <c r="BE16" s="752"/>
    </row>
    <row r="17" spans="2:57" s="666" customFormat="1" ht="15.75" customHeight="1" thickBot="1">
      <c r="C17" s="668"/>
      <c r="D17" s="668"/>
      <c r="E17" s="668"/>
      <c r="F17" s="668"/>
      <c r="G17" s="1032"/>
      <c r="H17" s="1032"/>
      <c r="I17" s="1032"/>
      <c r="J17" s="1032"/>
      <c r="K17" s="1032"/>
      <c r="L17" s="1032"/>
      <c r="M17" s="1032"/>
      <c r="N17" s="1032"/>
      <c r="O17" s="1032"/>
      <c r="P17" s="1032"/>
      <c r="Q17" s="1032"/>
      <c r="R17" s="1032"/>
      <c r="S17" s="1032"/>
      <c r="T17" s="1032"/>
      <c r="U17" s="1032"/>
      <c r="V17" s="1245" t="s">
        <v>631</v>
      </c>
      <c r="W17" s="668"/>
      <c r="X17" s="668"/>
      <c r="Y17" s="668"/>
      <c r="Z17" s="668"/>
      <c r="AA17" s="668"/>
      <c r="AB17" s="669"/>
      <c r="AE17" s="664"/>
      <c r="AF17" s="664"/>
      <c r="AG17" s="664"/>
      <c r="AH17" s="664"/>
      <c r="AI17" s="664"/>
      <c r="AJ17" s="664"/>
      <c r="AK17" s="664"/>
      <c r="AL17" s="664"/>
      <c r="AM17" s="664"/>
      <c r="AN17" s="664"/>
      <c r="AO17" s="664"/>
      <c r="AP17" s="664"/>
      <c r="AQ17" s="664"/>
      <c r="AR17" s="664"/>
      <c r="AS17" s="664"/>
    </row>
    <row r="18" spans="2:57" s="665" customFormat="1" ht="15.75" customHeight="1" thickTop="1">
      <c r="C18" s="13" t="s">
        <v>38</v>
      </c>
      <c r="D18" s="13"/>
      <c r="E18" s="13"/>
      <c r="F18" s="13"/>
      <c r="G18" s="675"/>
      <c r="H18" s="1246" t="s">
        <v>638</v>
      </c>
      <c r="I18" s="1247"/>
      <c r="J18" s="1247"/>
      <c r="K18" s="1248" t="s">
        <v>639</v>
      </c>
      <c r="L18" s="1248"/>
      <c r="M18" s="1248"/>
      <c r="N18" s="1248"/>
      <c r="O18" s="1248"/>
      <c r="P18" s="1248"/>
      <c r="Q18" s="1248"/>
      <c r="R18" s="1248"/>
      <c r="S18" s="1248"/>
      <c r="T18" s="1248"/>
      <c r="U18" s="1248"/>
      <c r="V18" s="1249"/>
    </row>
    <row r="19" spans="2:57" s="665" customFormat="1" ht="15.75" customHeight="1">
      <c r="C19" s="674"/>
      <c r="D19" s="674"/>
      <c r="E19" s="674"/>
      <c r="F19" s="674"/>
      <c r="G19" s="675"/>
      <c r="H19" s="1250"/>
      <c r="I19" s="1251"/>
      <c r="J19" s="1251"/>
      <c r="K19" s="1252" t="s">
        <v>640</v>
      </c>
      <c r="L19" s="1252"/>
      <c r="M19" s="1252"/>
      <c r="N19" s="1252" t="s">
        <v>641</v>
      </c>
      <c r="O19" s="1252"/>
      <c r="P19" s="1252"/>
      <c r="Q19" s="1251" t="s">
        <v>642</v>
      </c>
      <c r="R19" s="1251"/>
      <c r="S19" s="1251"/>
      <c r="T19" s="1252" t="s">
        <v>643</v>
      </c>
      <c r="U19" s="1252"/>
      <c r="V19" s="1253"/>
      <c r="W19" s="679"/>
      <c r="X19" s="679"/>
      <c r="Y19" s="679"/>
      <c r="Z19" s="1254"/>
      <c r="AA19" s="1254"/>
      <c r="AB19" s="1254"/>
    </row>
    <row r="20" spans="2:57" s="665" customFormat="1" ht="15.75" customHeight="1">
      <c r="C20" s="680"/>
      <c r="D20" s="680"/>
      <c r="E20" s="680"/>
      <c r="F20" s="680"/>
      <c r="G20" s="914"/>
      <c r="H20" s="681"/>
      <c r="I20" s="682"/>
      <c r="J20" s="682"/>
      <c r="K20" s="1255"/>
      <c r="L20" s="1255"/>
      <c r="M20" s="1255"/>
      <c r="N20" s="1255"/>
      <c r="O20" s="1255"/>
      <c r="P20" s="1255"/>
      <c r="Q20" s="682"/>
      <c r="R20" s="682"/>
      <c r="S20" s="682"/>
      <c r="T20" s="1255"/>
      <c r="U20" s="1255"/>
      <c r="V20" s="1256"/>
      <c r="W20" s="679"/>
      <c r="X20" s="679"/>
      <c r="Y20" s="679"/>
      <c r="Z20" s="1254"/>
      <c r="AA20" s="1254"/>
      <c r="AB20" s="1254"/>
    </row>
    <row r="21" spans="2:57" s="684" customFormat="1" ht="15.75" customHeight="1">
      <c r="C21" s="685"/>
      <c r="D21" s="685"/>
      <c r="E21" s="685"/>
      <c r="F21" s="685"/>
      <c r="G21" s="685"/>
      <c r="H21" s="1238" t="s">
        <v>634</v>
      </c>
      <c r="I21" s="1239"/>
      <c r="J21" s="1239"/>
      <c r="K21" s="1239" t="s">
        <v>634</v>
      </c>
      <c r="L21" s="1239"/>
      <c r="M21" s="1239"/>
      <c r="N21" s="1239" t="s">
        <v>634</v>
      </c>
      <c r="O21" s="1239"/>
      <c r="P21" s="1239"/>
      <c r="Q21" s="1239" t="s">
        <v>634</v>
      </c>
      <c r="R21" s="1239"/>
      <c r="S21" s="1239"/>
      <c r="T21" s="1239" t="s">
        <v>634</v>
      </c>
      <c r="U21" s="1239"/>
      <c r="V21" s="689"/>
      <c r="W21" s="691"/>
      <c r="X21" s="691"/>
      <c r="Y21" s="691"/>
      <c r="Z21" s="691"/>
      <c r="AA21" s="691"/>
      <c r="AB21" s="691"/>
    </row>
    <row r="22" spans="2:57" s="665" customFormat="1" ht="15.75" customHeight="1">
      <c r="C22" s="692" t="s">
        <v>50</v>
      </c>
      <c r="D22" s="692"/>
      <c r="E22" s="692"/>
      <c r="F22" s="692"/>
      <c r="G22" s="692"/>
      <c r="H22" s="1257">
        <v>100</v>
      </c>
      <c r="I22" s="1258"/>
      <c r="J22" s="1258"/>
      <c r="K22" s="1258">
        <v>93</v>
      </c>
      <c r="L22" s="1258"/>
      <c r="M22" s="1258"/>
      <c r="N22" s="775">
        <v>6</v>
      </c>
      <c r="O22" s="775"/>
      <c r="P22" s="775"/>
      <c r="Q22" s="775">
        <v>27</v>
      </c>
      <c r="R22" s="775"/>
      <c r="S22" s="775"/>
      <c r="T22" s="1258">
        <v>32</v>
      </c>
      <c r="U22" s="1258"/>
      <c r="V22" s="704"/>
      <c r="W22" s="751"/>
      <c r="X22" s="751"/>
      <c r="Y22" s="751"/>
      <c r="Z22" s="751"/>
      <c r="AA22" s="751"/>
      <c r="AB22" s="751"/>
    </row>
    <row r="23" spans="2:57" s="665" customFormat="1" ht="15.75" customHeight="1">
      <c r="C23" s="986"/>
      <c r="D23" s="986"/>
      <c r="E23" s="986"/>
      <c r="F23" s="986"/>
      <c r="G23" s="1259"/>
      <c r="H23" s="1260"/>
      <c r="I23" s="1261"/>
      <c r="J23" s="1262"/>
      <c r="K23" s="1263"/>
      <c r="L23" s="1261"/>
      <c r="M23" s="1262"/>
      <c r="N23" s="1264"/>
      <c r="O23" s="986"/>
      <c r="P23" s="1265"/>
      <c r="Q23" s="1264"/>
      <c r="R23" s="986"/>
      <c r="S23" s="1265"/>
      <c r="T23" s="1263"/>
      <c r="U23" s="1261"/>
      <c r="V23" s="1261"/>
      <c r="W23" s="751"/>
      <c r="X23" s="751"/>
      <c r="Y23" s="751"/>
      <c r="Z23" s="751"/>
      <c r="AA23" s="751"/>
      <c r="AB23" s="751"/>
    </row>
    <row r="24" spans="2:57" s="665" customFormat="1" ht="15.75" customHeight="1">
      <c r="C24" s="722" t="s">
        <v>119</v>
      </c>
      <c r="D24" s="722"/>
      <c r="E24" s="722"/>
      <c r="F24" s="722"/>
      <c r="G24" s="722"/>
      <c r="H24" s="1266">
        <v>128</v>
      </c>
      <c r="I24" s="1267"/>
      <c r="J24" s="1267"/>
      <c r="K24" s="1267">
        <v>122</v>
      </c>
      <c r="L24" s="1267"/>
      <c r="M24" s="1267"/>
      <c r="N24" s="782">
        <v>11</v>
      </c>
      <c r="O24" s="782"/>
      <c r="P24" s="782"/>
      <c r="Q24" s="782">
        <v>46</v>
      </c>
      <c r="R24" s="782"/>
      <c r="S24" s="782"/>
      <c r="T24" s="1267">
        <v>44</v>
      </c>
      <c r="U24" s="1267"/>
      <c r="V24" s="734"/>
      <c r="W24" s="751"/>
      <c r="X24" s="751"/>
      <c r="Y24" s="751"/>
      <c r="Z24" s="751"/>
      <c r="AA24" s="751"/>
      <c r="AB24" s="751"/>
    </row>
    <row r="25" spans="2:57" s="665" customFormat="1" ht="15.75" customHeight="1">
      <c r="C25" s="722" t="s">
        <v>120</v>
      </c>
      <c r="D25" s="722"/>
      <c r="E25" s="722"/>
      <c r="F25" s="722"/>
      <c r="G25" s="722"/>
      <c r="H25" s="1266">
        <v>118</v>
      </c>
      <c r="I25" s="1267"/>
      <c r="J25" s="1267"/>
      <c r="K25" s="1267">
        <v>107</v>
      </c>
      <c r="L25" s="1267"/>
      <c r="M25" s="1267"/>
      <c r="N25" s="782">
        <v>10</v>
      </c>
      <c r="O25" s="782"/>
      <c r="P25" s="782"/>
      <c r="Q25" s="782">
        <v>42</v>
      </c>
      <c r="R25" s="782"/>
      <c r="S25" s="782"/>
      <c r="T25" s="1267">
        <v>42</v>
      </c>
      <c r="U25" s="1267"/>
      <c r="V25" s="734"/>
      <c r="W25" s="751"/>
      <c r="X25" s="751"/>
      <c r="Y25" s="751"/>
      <c r="Z25" s="751"/>
      <c r="AA25" s="751"/>
      <c r="AB25" s="751"/>
    </row>
    <row r="26" spans="2:57" ht="15.75" customHeight="1" thickBot="1">
      <c r="C26" s="743"/>
      <c r="D26" s="743"/>
      <c r="E26" s="743"/>
      <c r="F26" s="743"/>
      <c r="G26" s="743"/>
      <c r="H26" s="1268"/>
      <c r="I26" s="1222"/>
      <c r="J26" s="1222"/>
      <c r="K26" s="1222"/>
      <c r="L26" s="1222"/>
      <c r="M26" s="1222"/>
      <c r="N26" s="1221"/>
      <c r="O26" s="1269"/>
      <c r="P26" s="1269"/>
      <c r="Q26" s="1269"/>
      <c r="R26" s="1269"/>
      <c r="S26" s="1269"/>
      <c r="T26" s="1270"/>
      <c r="U26" s="1270"/>
      <c r="V26" s="1271"/>
      <c r="AB26" s="669"/>
      <c r="AH26" s="751"/>
      <c r="AI26" s="751"/>
      <c r="AM26" s="752"/>
      <c r="AN26" s="752"/>
      <c r="AO26" s="752"/>
      <c r="AP26" s="752"/>
      <c r="AQ26" s="752"/>
      <c r="AR26" s="752"/>
      <c r="AS26" s="752"/>
      <c r="AT26" s="752"/>
      <c r="AU26" s="752"/>
      <c r="AV26" s="752"/>
      <c r="AW26" s="752"/>
      <c r="AX26" s="752"/>
      <c r="AY26" s="752"/>
      <c r="AZ26" s="752"/>
      <c r="BA26" s="752"/>
      <c r="BB26" s="752"/>
      <c r="BC26" s="752"/>
      <c r="BD26" s="752"/>
      <c r="BE26" s="752"/>
    </row>
    <row r="27" spans="2:57" ht="12.75" thickTop="1">
      <c r="O27" s="805"/>
      <c r="P27" s="805"/>
      <c r="Q27" s="805"/>
      <c r="R27" s="805"/>
      <c r="S27" s="805"/>
      <c r="T27" s="805"/>
      <c r="U27" s="805"/>
      <c r="V27" s="669" t="s">
        <v>644</v>
      </c>
      <c r="AA27" s="805"/>
      <c r="AB27" s="805"/>
      <c r="AC27" s="805"/>
      <c r="AD27" s="805"/>
      <c r="AE27" s="807"/>
      <c r="AF27" s="807"/>
      <c r="AG27" s="807"/>
      <c r="AH27" s="807"/>
    </row>
    <row r="28" spans="2:57" ht="14.25">
      <c r="C28" s="753" t="s">
        <v>645</v>
      </c>
      <c r="O28" s="805"/>
      <c r="P28" s="805"/>
      <c r="Q28" s="805"/>
      <c r="R28" s="805"/>
      <c r="S28" s="805"/>
      <c r="T28" s="805"/>
      <c r="U28" s="805"/>
      <c r="V28" s="805"/>
      <c r="W28" s="666"/>
      <c r="X28" s="666"/>
      <c r="Y28" s="666"/>
      <c r="Z28" s="666"/>
      <c r="AA28" s="805"/>
      <c r="AB28" s="805"/>
      <c r="AC28" s="805"/>
      <c r="AD28" s="805"/>
      <c r="AE28" s="805"/>
      <c r="AF28" s="805"/>
      <c r="AG28" s="805"/>
      <c r="AH28" s="805"/>
    </row>
    <row r="29" spans="2:57" ht="14.25">
      <c r="C29" s="753"/>
      <c r="O29" s="805"/>
      <c r="P29" s="805"/>
      <c r="Q29" s="805"/>
      <c r="R29" s="805"/>
      <c r="S29" s="805"/>
      <c r="T29" s="805"/>
      <c r="U29" s="805"/>
      <c r="V29" s="805"/>
      <c r="W29" s="668"/>
      <c r="X29" s="668"/>
      <c r="Y29" s="668"/>
      <c r="Z29" s="668"/>
      <c r="AA29" s="805"/>
      <c r="AB29" s="805"/>
      <c r="AC29" s="805"/>
      <c r="AD29" s="805"/>
      <c r="AE29" s="805"/>
      <c r="AF29" s="805"/>
      <c r="AG29" s="805"/>
      <c r="AH29" s="805"/>
    </row>
    <row r="30" spans="2:57" ht="11.25" customHeight="1">
      <c r="C30" s="665"/>
      <c r="D30" s="665"/>
      <c r="E30" s="665"/>
      <c r="F30" s="665"/>
      <c r="G30" s="665"/>
      <c r="H30" s="1254"/>
      <c r="I30" s="679"/>
      <c r="J30" s="679"/>
      <c r="K30" s="1254"/>
      <c r="L30" s="1254"/>
      <c r="M30" s="1254"/>
      <c r="N30" s="1254"/>
      <c r="O30" s="1254"/>
      <c r="P30" s="1254"/>
      <c r="Q30" s="1254"/>
      <c r="R30" s="1254"/>
      <c r="S30" s="1254"/>
      <c r="T30" s="1254"/>
      <c r="U30" s="1254"/>
      <c r="V30" s="1254"/>
      <c r="AA30" s="805"/>
      <c r="AB30" s="805"/>
      <c r="AC30" s="805"/>
      <c r="AD30" s="805"/>
      <c r="AE30" s="805"/>
      <c r="AF30" s="805"/>
      <c r="AG30" s="805"/>
      <c r="AH30" s="805"/>
    </row>
    <row r="31" spans="2:57" ht="15.75" customHeight="1">
      <c r="B31" s="663" t="s">
        <v>646</v>
      </c>
      <c r="C31" s="663"/>
      <c r="D31" s="663"/>
      <c r="E31" s="663"/>
      <c r="F31" s="663"/>
      <c r="G31" s="663"/>
      <c r="H31" s="663"/>
      <c r="I31" s="679"/>
      <c r="J31" s="679"/>
      <c r="K31" s="679"/>
      <c r="L31" s="679"/>
      <c r="M31" s="663"/>
      <c r="N31" s="663"/>
      <c r="O31" s="663"/>
      <c r="P31" s="663"/>
      <c r="Q31" s="663"/>
      <c r="R31" s="72"/>
      <c r="S31" s="1272"/>
      <c r="T31" s="665"/>
      <c r="U31" s="665"/>
      <c r="V31" s="665"/>
      <c r="W31" s="665"/>
      <c r="X31" s="665"/>
      <c r="Y31" s="665"/>
      <c r="Z31" s="665"/>
      <c r="AA31" s="805"/>
      <c r="AB31" s="805"/>
      <c r="AC31" s="805"/>
      <c r="AD31" s="805"/>
      <c r="AE31" s="805"/>
      <c r="AF31" s="805"/>
      <c r="AG31" s="805"/>
      <c r="AH31" s="805"/>
    </row>
    <row r="32" spans="2:57" ht="15.75" customHeight="1">
      <c r="B32" s="666" t="s">
        <v>647</v>
      </c>
      <c r="C32" s="666" t="s">
        <v>648</v>
      </c>
      <c r="D32" s="666"/>
      <c r="E32" s="666"/>
      <c r="F32" s="666"/>
      <c r="G32" s="666"/>
      <c r="H32" s="666"/>
      <c r="I32" s="666"/>
      <c r="J32" s="666"/>
      <c r="K32" s="666"/>
      <c r="L32" s="666"/>
      <c r="M32" s="666"/>
      <c r="N32" s="666"/>
      <c r="O32" s="666"/>
      <c r="P32" s="666"/>
      <c r="Q32" s="666"/>
      <c r="R32" s="666"/>
      <c r="S32" s="1272"/>
      <c r="T32" s="666"/>
      <c r="U32" s="666"/>
      <c r="V32" s="666"/>
      <c r="W32" s="666"/>
      <c r="X32" s="666"/>
      <c r="Y32" s="666"/>
      <c r="Z32" s="666"/>
    </row>
    <row r="33" spans="1:26" ht="15" customHeight="1" thickBot="1">
      <c r="A33" s="691"/>
      <c r="B33" s="666"/>
      <c r="C33" s="1032"/>
      <c r="D33" s="1032"/>
      <c r="E33" s="1032"/>
      <c r="F33" s="1032"/>
      <c r="G33" s="1032"/>
      <c r="H33" s="1032"/>
      <c r="I33" s="1032"/>
      <c r="J33" s="1032"/>
      <c r="K33" s="1032"/>
      <c r="L33" s="1032"/>
      <c r="M33" s="1032"/>
      <c r="N33" s="1032"/>
      <c r="O33" s="1032"/>
      <c r="P33" s="1032"/>
      <c r="Q33" s="1032"/>
      <c r="R33" s="1032"/>
      <c r="S33" s="666"/>
      <c r="T33" s="664"/>
      <c r="U33" s="664"/>
      <c r="V33" s="666"/>
      <c r="W33" s="666"/>
      <c r="X33" s="666"/>
      <c r="Y33" s="1273" t="s">
        <v>649</v>
      </c>
      <c r="Z33" s="1273"/>
    </row>
    <row r="34" spans="1:26" ht="13.5" customHeight="1" thickTop="1">
      <c r="C34" s="1274" t="s">
        <v>38</v>
      </c>
      <c r="D34" s="1274"/>
      <c r="E34" s="1274"/>
      <c r="F34" s="1274"/>
      <c r="G34" s="1275"/>
      <c r="H34" s="1276" t="s">
        <v>650</v>
      </c>
      <c r="I34" s="1277"/>
      <c r="J34" s="1277"/>
      <c r="K34" s="1277"/>
      <c r="L34" s="1277"/>
      <c r="M34" s="1277"/>
      <c r="N34" s="1278" t="s">
        <v>651</v>
      </c>
      <c r="O34" s="1277"/>
      <c r="P34" s="1277"/>
      <c r="Q34" s="1277"/>
      <c r="R34" s="1277"/>
      <c r="S34" s="1279"/>
      <c r="T34" s="1277" t="s">
        <v>652</v>
      </c>
      <c r="U34" s="1277"/>
      <c r="V34" s="1277"/>
      <c r="W34" s="1277"/>
      <c r="X34" s="1277"/>
      <c r="Y34" s="1277"/>
      <c r="Z34" s="679"/>
    </row>
    <row r="35" spans="1:26" ht="12" customHeight="1">
      <c r="C35" s="29"/>
      <c r="D35" s="29"/>
      <c r="E35" s="29"/>
      <c r="F35" s="29"/>
      <c r="G35" s="764"/>
      <c r="H35" s="681" t="s">
        <v>653</v>
      </c>
      <c r="I35" s="682"/>
      <c r="J35" s="682"/>
      <c r="K35" s="1255" t="s">
        <v>654</v>
      </c>
      <c r="L35" s="1255"/>
      <c r="M35" s="1255"/>
      <c r="N35" s="682" t="s">
        <v>653</v>
      </c>
      <c r="O35" s="682"/>
      <c r="P35" s="682"/>
      <c r="Q35" s="682" t="s">
        <v>655</v>
      </c>
      <c r="R35" s="682"/>
      <c r="S35" s="682"/>
      <c r="T35" s="682" t="s">
        <v>653</v>
      </c>
      <c r="U35" s="682"/>
      <c r="V35" s="682"/>
      <c r="W35" s="682" t="s">
        <v>655</v>
      </c>
      <c r="X35" s="682"/>
      <c r="Y35" s="683"/>
      <c r="Z35" s="679"/>
    </row>
    <row r="36" spans="1:26" ht="9" customHeight="1">
      <c r="B36" s="1046"/>
      <c r="C36" s="687"/>
      <c r="D36" s="687"/>
      <c r="E36" s="687"/>
      <c r="F36" s="687"/>
      <c r="G36" s="690"/>
      <c r="H36" s="1238" t="s">
        <v>656</v>
      </c>
      <c r="I36" s="1239"/>
      <c r="J36" s="1239"/>
      <c r="K36" s="1239" t="s">
        <v>45</v>
      </c>
      <c r="L36" s="1239"/>
      <c r="M36" s="1239"/>
      <c r="N36" s="1239" t="s">
        <v>656</v>
      </c>
      <c r="O36" s="1239"/>
      <c r="P36" s="1239"/>
      <c r="Q36" s="1239" t="s">
        <v>45</v>
      </c>
      <c r="R36" s="1239"/>
      <c r="S36" s="1239"/>
      <c r="T36" s="1239" t="s">
        <v>656</v>
      </c>
      <c r="U36" s="1239"/>
      <c r="V36" s="1239"/>
      <c r="W36" s="1239" t="s">
        <v>45</v>
      </c>
      <c r="X36" s="1239"/>
      <c r="Y36" s="689"/>
      <c r="Z36" s="691"/>
    </row>
    <row r="37" spans="1:26" ht="15.75" customHeight="1">
      <c r="C37" s="692" t="s">
        <v>46</v>
      </c>
      <c r="D37" s="692"/>
      <c r="E37" s="692"/>
      <c r="F37" s="692"/>
      <c r="G37" s="1280"/>
      <c r="H37" s="1240">
        <f>+N37+T37</f>
        <v>6762</v>
      </c>
      <c r="I37" s="1281"/>
      <c r="J37" s="1281"/>
      <c r="K37" s="1282">
        <f>+Q37+W37</f>
        <v>1194783</v>
      </c>
      <c r="L37" s="1282"/>
      <c r="M37" s="1282"/>
      <c r="N37" s="1282">
        <v>5475</v>
      </c>
      <c r="O37" s="1282"/>
      <c r="P37" s="1282"/>
      <c r="Q37" s="1282">
        <v>622987</v>
      </c>
      <c r="R37" s="1282"/>
      <c r="S37" s="1282"/>
      <c r="T37" s="1282">
        <v>1287</v>
      </c>
      <c r="U37" s="1282"/>
      <c r="V37" s="1282"/>
      <c r="W37" s="1282">
        <v>571796</v>
      </c>
      <c r="X37" s="1282"/>
      <c r="Y37" s="1283"/>
      <c r="Z37" s="1284"/>
    </row>
    <row r="38" spans="1:26" ht="15.75" customHeight="1">
      <c r="C38" s="722"/>
      <c r="D38" s="722"/>
      <c r="E38" s="722"/>
      <c r="F38" s="722"/>
      <c r="G38" s="945"/>
      <c r="H38" s="1266"/>
      <c r="I38" s="1267"/>
      <c r="J38" s="1267"/>
      <c r="K38" s="1267"/>
      <c r="L38" s="1267"/>
      <c r="M38" s="1267"/>
      <c r="N38" s="1267"/>
      <c r="O38" s="1267"/>
      <c r="P38" s="1267"/>
      <c r="Q38" s="1267"/>
      <c r="R38" s="1267"/>
      <c r="S38" s="1267"/>
      <c r="T38" s="1267"/>
      <c r="U38" s="1267"/>
      <c r="V38" s="1267"/>
      <c r="W38" s="1267"/>
      <c r="X38" s="1267"/>
      <c r="Y38" s="734"/>
      <c r="Z38" s="1241"/>
    </row>
    <row r="39" spans="1:26" ht="15.75" customHeight="1">
      <c r="C39" s="722" t="s">
        <v>120</v>
      </c>
      <c r="D39" s="722"/>
      <c r="E39" s="722"/>
      <c r="F39" s="722"/>
      <c r="G39" s="945"/>
      <c r="H39" s="1266">
        <v>6144</v>
      </c>
      <c r="I39" s="1267"/>
      <c r="J39" s="1267"/>
      <c r="K39" s="1267">
        <v>1085274</v>
      </c>
      <c r="L39" s="1267"/>
      <c r="M39" s="1267"/>
      <c r="N39" s="1267">
        <v>4980</v>
      </c>
      <c r="O39" s="1267"/>
      <c r="P39" s="1267"/>
      <c r="Q39" s="1267">
        <v>546123</v>
      </c>
      <c r="R39" s="1267"/>
      <c r="S39" s="1267"/>
      <c r="T39" s="1267">
        <v>1164</v>
      </c>
      <c r="U39" s="1267"/>
      <c r="V39" s="1267"/>
      <c r="W39" s="1267">
        <v>539151</v>
      </c>
      <c r="X39" s="1267"/>
      <c r="Y39" s="734"/>
      <c r="Z39" s="1241"/>
    </row>
    <row r="40" spans="1:26" ht="15.75" customHeight="1">
      <c r="C40" s="722" t="s">
        <v>250</v>
      </c>
      <c r="D40" s="722"/>
      <c r="E40" s="722"/>
      <c r="F40" s="722"/>
      <c r="G40" s="945"/>
      <c r="H40" s="1266">
        <v>6218</v>
      </c>
      <c r="I40" s="1267"/>
      <c r="J40" s="1267"/>
      <c r="K40" s="1267">
        <v>1098309</v>
      </c>
      <c r="L40" s="1267"/>
      <c r="M40" s="1267"/>
      <c r="N40" s="1267">
        <v>5044</v>
      </c>
      <c r="O40" s="1267"/>
      <c r="P40" s="1267"/>
      <c r="Q40" s="1267">
        <v>556702</v>
      </c>
      <c r="R40" s="1267"/>
      <c r="S40" s="1267"/>
      <c r="T40" s="1267">
        <v>1174</v>
      </c>
      <c r="U40" s="1267"/>
      <c r="V40" s="1267"/>
      <c r="W40" s="1267">
        <v>541607</v>
      </c>
      <c r="X40" s="1267"/>
      <c r="Y40" s="734"/>
      <c r="Z40" s="1241"/>
    </row>
    <row r="41" spans="1:26" ht="15.75" customHeight="1">
      <c r="C41" s="722" t="s">
        <v>251</v>
      </c>
      <c r="D41" s="722"/>
      <c r="E41" s="722"/>
      <c r="F41" s="722"/>
      <c r="G41" s="945"/>
      <c r="H41" s="1243">
        <f>N41+T41</f>
        <v>6288</v>
      </c>
      <c r="I41" s="1285"/>
      <c r="J41" s="1285"/>
      <c r="K41" s="1267">
        <f>Q41+W41</f>
        <v>1105772</v>
      </c>
      <c r="L41" s="1267"/>
      <c r="M41" s="1267"/>
      <c r="N41" s="1267">
        <v>5098</v>
      </c>
      <c r="O41" s="1267"/>
      <c r="P41" s="1267"/>
      <c r="Q41" s="1267">
        <v>564004</v>
      </c>
      <c r="R41" s="1267"/>
      <c r="S41" s="1267"/>
      <c r="T41" s="1267">
        <v>1190</v>
      </c>
      <c r="U41" s="1267"/>
      <c r="V41" s="1267"/>
      <c r="W41" s="1267">
        <v>541768</v>
      </c>
      <c r="X41" s="1267"/>
      <c r="Y41" s="734"/>
      <c r="Z41" s="1241"/>
    </row>
    <row r="42" spans="1:26" ht="15.75" customHeight="1">
      <c r="C42" s="722" t="s">
        <v>96</v>
      </c>
      <c r="D42" s="722"/>
      <c r="E42" s="722"/>
      <c r="F42" s="722"/>
      <c r="G42" s="945"/>
      <c r="H42" s="1243">
        <v>6352</v>
      </c>
      <c r="I42" s="1285"/>
      <c r="J42" s="1285"/>
      <c r="K42" s="1267">
        <v>1126125</v>
      </c>
      <c r="L42" s="1267"/>
      <c r="M42" s="1267"/>
      <c r="N42" s="1267">
        <v>5147</v>
      </c>
      <c r="O42" s="1267"/>
      <c r="P42" s="1267"/>
      <c r="Q42" s="1267">
        <v>572022</v>
      </c>
      <c r="R42" s="1267"/>
      <c r="S42" s="1267"/>
      <c r="T42" s="1267">
        <v>1205</v>
      </c>
      <c r="U42" s="1267"/>
      <c r="V42" s="1267"/>
      <c r="W42" s="1267">
        <v>554103</v>
      </c>
      <c r="X42" s="1267"/>
      <c r="Y42" s="734"/>
      <c r="Z42" s="1241"/>
    </row>
    <row r="43" spans="1:26" ht="15.75" customHeight="1">
      <c r="C43" s="722" t="s">
        <v>49</v>
      </c>
      <c r="D43" s="722"/>
      <c r="E43" s="722"/>
      <c r="F43" s="722"/>
      <c r="G43" s="945"/>
      <c r="H43" s="1243">
        <v>6451</v>
      </c>
      <c r="I43" s="1285"/>
      <c r="J43" s="1285"/>
      <c r="K43" s="1267">
        <v>1143192</v>
      </c>
      <c r="L43" s="1267"/>
      <c r="M43" s="1267"/>
      <c r="N43" s="1267">
        <v>5224</v>
      </c>
      <c r="O43" s="1267"/>
      <c r="P43" s="1267"/>
      <c r="Q43" s="1267">
        <v>582842</v>
      </c>
      <c r="R43" s="1267"/>
      <c r="S43" s="1267"/>
      <c r="T43" s="1267">
        <v>1227</v>
      </c>
      <c r="U43" s="1267"/>
      <c r="V43" s="1267"/>
      <c r="W43" s="1267">
        <v>560360</v>
      </c>
      <c r="X43" s="1267"/>
      <c r="Y43" s="734"/>
      <c r="Z43" s="1241"/>
    </row>
    <row r="44" spans="1:26" ht="15.75" customHeight="1">
      <c r="C44" s="722" t="s">
        <v>50</v>
      </c>
      <c r="D44" s="722"/>
      <c r="E44" s="722"/>
      <c r="F44" s="722"/>
      <c r="G44" s="945"/>
      <c r="H44" s="1243">
        <v>6537</v>
      </c>
      <c r="I44" s="1285"/>
      <c r="J44" s="1285"/>
      <c r="K44" s="1286">
        <v>1156834</v>
      </c>
      <c r="L44" s="1286"/>
      <c r="M44" s="1286"/>
      <c r="N44" s="1286">
        <v>5292</v>
      </c>
      <c r="O44" s="1286"/>
      <c r="P44" s="1286"/>
      <c r="Q44" s="1286">
        <v>592967</v>
      </c>
      <c r="R44" s="1286"/>
      <c r="S44" s="1286"/>
      <c r="T44" s="1286">
        <v>1245</v>
      </c>
      <c r="U44" s="1286"/>
      <c r="V44" s="1286"/>
      <c r="W44" s="1286">
        <v>563867</v>
      </c>
      <c r="X44" s="1286"/>
      <c r="Y44" s="1287"/>
      <c r="Z44" s="1241"/>
    </row>
    <row r="45" spans="1:26" ht="15.75" customHeight="1">
      <c r="C45" s="722" t="s">
        <v>51</v>
      </c>
      <c r="D45" s="722"/>
      <c r="E45" s="722"/>
      <c r="F45" s="722"/>
      <c r="G45" s="945"/>
      <c r="H45" s="1243">
        <f>+N45+T45</f>
        <v>6592</v>
      </c>
      <c r="I45" s="1285"/>
      <c r="J45" s="1285"/>
      <c r="K45" s="1286">
        <f>+Q45+W45</f>
        <v>1166292</v>
      </c>
      <c r="L45" s="1286"/>
      <c r="M45" s="1286"/>
      <c r="N45" s="1286">
        <v>5336</v>
      </c>
      <c r="O45" s="1286"/>
      <c r="P45" s="1286"/>
      <c r="Q45" s="1286">
        <v>600981</v>
      </c>
      <c r="R45" s="1286"/>
      <c r="S45" s="1286"/>
      <c r="T45" s="1286">
        <v>1256</v>
      </c>
      <c r="U45" s="1286"/>
      <c r="V45" s="1286"/>
      <c r="W45" s="1286">
        <v>565311</v>
      </c>
      <c r="X45" s="1286"/>
      <c r="Y45" s="1287"/>
      <c r="Z45" s="1241"/>
    </row>
    <row r="46" spans="1:26" ht="15.75" customHeight="1">
      <c r="C46" s="722" t="s">
        <v>52</v>
      </c>
      <c r="D46" s="722"/>
      <c r="E46" s="722"/>
      <c r="F46" s="722"/>
      <c r="G46" s="945"/>
      <c r="H46" s="1243">
        <f>+N46+T46</f>
        <v>6655</v>
      </c>
      <c r="I46" s="1285"/>
      <c r="J46" s="1285"/>
      <c r="K46" s="1286">
        <f>+Q46+W46</f>
        <v>1178471</v>
      </c>
      <c r="L46" s="1286"/>
      <c r="M46" s="1286"/>
      <c r="N46" s="1286">
        <v>5379</v>
      </c>
      <c r="O46" s="1286"/>
      <c r="P46" s="1286"/>
      <c r="Q46" s="1286">
        <v>608940</v>
      </c>
      <c r="R46" s="1286"/>
      <c r="S46" s="1286"/>
      <c r="T46" s="1286">
        <v>1276</v>
      </c>
      <c r="U46" s="1286"/>
      <c r="V46" s="1286"/>
      <c r="W46" s="1286">
        <v>569531</v>
      </c>
      <c r="X46" s="1286"/>
      <c r="Y46" s="1287"/>
      <c r="Z46" s="1241"/>
    </row>
    <row r="47" spans="1:26" ht="13.5" customHeight="1" thickBot="1">
      <c r="C47" s="1288"/>
      <c r="D47" s="1288"/>
      <c r="E47" s="1288"/>
      <c r="F47" s="1288"/>
      <c r="G47" s="1289"/>
      <c r="H47" s="1290"/>
      <c r="I47" s="1270"/>
      <c r="J47" s="1270"/>
      <c r="K47" s="1270"/>
      <c r="L47" s="1270"/>
      <c r="M47" s="1270"/>
      <c r="N47" s="1270"/>
      <c r="O47" s="1270"/>
      <c r="P47" s="1270"/>
      <c r="Q47" s="1270"/>
      <c r="R47" s="1270"/>
      <c r="S47" s="1270"/>
      <c r="T47" s="1270"/>
      <c r="U47" s="1270"/>
      <c r="V47" s="1270"/>
      <c r="W47" s="1270"/>
      <c r="X47" s="1270"/>
      <c r="Y47" s="1271"/>
      <c r="Z47" s="1241"/>
    </row>
    <row r="48" spans="1:26" ht="13.5" customHeight="1" thickTop="1">
      <c r="T48" s="1291"/>
      <c r="U48" s="1291"/>
      <c r="Y48" s="1273" t="s">
        <v>657</v>
      </c>
      <c r="Z48" s="1273"/>
    </row>
    <row r="49" spans="15:26" ht="15.75" customHeight="1">
      <c r="O49" s="805"/>
      <c r="P49" s="805"/>
      <c r="Q49" s="805"/>
      <c r="R49" s="805"/>
      <c r="S49" s="805"/>
      <c r="T49" s="805"/>
      <c r="U49" s="805"/>
      <c r="V49" s="805"/>
      <c r="W49" s="805"/>
      <c r="X49" s="805"/>
      <c r="Y49" s="1292" t="s">
        <v>658</v>
      </c>
      <c r="Z49" s="805"/>
    </row>
    <row r="50" spans="15:26" ht="15.75" customHeight="1">
      <c r="O50" s="805"/>
      <c r="P50" s="805"/>
      <c r="Q50" s="805"/>
      <c r="R50" s="805"/>
      <c r="S50" s="805"/>
      <c r="T50" s="805"/>
      <c r="U50" s="805"/>
      <c r="V50" s="805"/>
      <c r="W50" s="805"/>
      <c r="X50" s="805"/>
      <c r="Y50" s="805"/>
      <c r="Z50" s="805"/>
    </row>
  </sheetData>
  <mergeCells count="169">
    <mergeCell ref="W46:Y46"/>
    <mergeCell ref="C47:G47"/>
    <mergeCell ref="H47:J47"/>
    <mergeCell ref="K47:M47"/>
    <mergeCell ref="N47:P47"/>
    <mergeCell ref="Q47:S47"/>
    <mergeCell ref="T47:V47"/>
    <mergeCell ref="W47:Y47"/>
    <mergeCell ref="C46:G46"/>
    <mergeCell ref="H46:J46"/>
    <mergeCell ref="K46:M46"/>
    <mergeCell ref="N46:P46"/>
    <mergeCell ref="Q46:S46"/>
    <mergeCell ref="T46:V46"/>
    <mergeCell ref="W44:Y44"/>
    <mergeCell ref="C45:G45"/>
    <mergeCell ref="H45:J45"/>
    <mergeCell ref="K45:M45"/>
    <mergeCell ref="N45:P45"/>
    <mergeCell ref="Q45:S45"/>
    <mergeCell ref="T45:V45"/>
    <mergeCell ref="W45:Y45"/>
    <mergeCell ref="C44:G44"/>
    <mergeCell ref="H44:J44"/>
    <mergeCell ref="K44:M44"/>
    <mergeCell ref="N44:P44"/>
    <mergeCell ref="Q44:S44"/>
    <mergeCell ref="T44:V44"/>
    <mergeCell ref="W42:Y42"/>
    <mergeCell ref="C43:G43"/>
    <mergeCell ref="H43:J43"/>
    <mergeCell ref="K43:M43"/>
    <mergeCell ref="N43:P43"/>
    <mergeCell ref="Q43:S43"/>
    <mergeCell ref="T43:V43"/>
    <mergeCell ref="W43:Y43"/>
    <mergeCell ref="C42:G42"/>
    <mergeCell ref="H42:J42"/>
    <mergeCell ref="K42:M42"/>
    <mergeCell ref="N42:P42"/>
    <mergeCell ref="Q42:S42"/>
    <mergeCell ref="T42:V42"/>
    <mergeCell ref="W40:Y40"/>
    <mergeCell ref="C41:G41"/>
    <mergeCell ref="H41:J41"/>
    <mergeCell ref="K41:M41"/>
    <mergeCell ref="N41:P41"/>
    <mergeCell ref="Q41:S41"/>
    <mergeCell ref="T41:V41"/>
    <mergeCell ref="W41:Y41"/>
    <mergeCell ref="C40:G40"/>
    <mergeCell ref="H40:J40"/>
    <mergeCell ref="K40:M40"/>
    <mergeCell ref="N40:P40"/>
    <mergeCell ref="Q40:S40"/>
    <mergeCell ref="T40:V40"/>
    <mergeCell ref="W38:Y38"/>
    <mergeCell ref="C39:G39"/>
    <mergeCell ref="H39:J39"/>
    <mergeCell ref="K39:M39"/>
    <mergeCell ref="N39:P39"/>
    <mergeCell ref="Q39:S39"/>
    <mergeCell ref="T39:V39"/>
    <mergeCell ref="W39:Y39"/>
    <mergeCell ref="C38:G38"/>
    <mergeCell ref="H38:J38"/>
    <mergeCell ref="K38:M38"/>
    <mergeCell ref="N38:P38"/>
    <mergeCell ref="Q38:S38"/>
    <mergeCell ref="T38:V38"/>
    <mergeCell ref="W36:Y36"/>
    <mergeCell ref="C37:G37"/>
    <mergeCell ref="H37:J37"/>
    <mergeCell ref="K37:M37"/>
    <mergeCell ref="N37:P37"/>
    <mergeCell ref="Q37:S37"/>
    <mergeCell ref="T37:V37"/>
    <mergeCell ref="W37:Y37"/>
    <mergeCell ref="C36:G36"/>
    <mergeCell ref="H36:J36"/>
    <mergeCell ref="K36:M36"/>
    <mergeCell ref="N36:P36"/>
    <mergeCell ref="Q36:S36"/>
    <mergeCell ref="T36:V36"/>
    <mergeCell ref="C34:G35"/>
    <mergeCell ref="H34:M34"/>
    <mergeCell ref="N34:S34"/>
    <mergeCell ref="T34:Y34"/>
    <mergeCell ref="H35:J35"/>
    <mergeCell ref="K35:M35"/>
    <mergeCell ref="N35:P35"/>
    <mergeCell ref="Q35:S35"/>
    <mergeCell ref="T35:V35"/>
    <mergeCell ref="W35:Y35"/>
    <mergeCell ref="C26:G26"/>
    <mergeCell ref="H26:J26"/>
    <mergeCell ref="K26:M26"/>
    <mergeCell ref="N26:P26"/>
    <mergeCell ref="Q26:S26"/>
    <mergeCell ref="T26:V26"/>
    <mergeCell ref="C25:G25"/>
    <mergeCell ref="H25:J25"/>
    <mergeCell ref="K25:M25"/>
    <mergeCell ref="N25:P25"/>
    <mergeCell ref="Q25:S25"/>
    <mergeCell ref="T25:V25"/>
    <mergeCell ref="C24:G24"/>
    <mergeCell ref="H24:J24"/>
    <mergeCell ref="K24:M24"/>
    <mergeCell ref="N24:P24"/>
    <mergeCell ref="Q24:S24"/>
    <mergeCell ref="T24:V24"/>
    <mergeCell ref="C23:G23"/>
    <mergeCell ref="H23:J23"/>
    <mergeCell ref="K23:M23"/>
    <mergeCell ref="N23:P23"/>
    <mergeCell ref="Q23:S23"/>
    <mergeCell ref="T23:V23"/>
    <mergeCell ref="C22:G22"/>
    <mergeCell ref="H22:J22"/>
    <mergeCell ref="K22:M22"/>
    <mergeCell ref="N22:P22"/>
    <mergeCell ref="Q22:S22"/>
    <mergeCell ref="T22:V22"/>
    <mergeCell ref="C21:G21"/>
    <mergeCell ref="H21:J21"/>
    <mergeCell ref="K21:M21"/>
    <mergeCell ref="N21:P21"/>
    <mergeCell ref="Q21:S21"/>
    <mergeCell ref="T21:V21"/>
    <mergeCell ref="C18:G20"/>
    <mergeCell ref="H18:J20"/>
    <mergeCell ref="K18:V18"/>
    <mergeCell ref="K19:M20"/>
    <mergeCell ref="N19:P20"/>
    <mergeCell ref="Q19:S20"/>
    <mergeCell ref="T19:V20"/>
    <mergeCell ref="C11:G11"/>
    <mergeCell ref="H11:J11"/>
    <mergeCell ref="K11:M11"/>
    <mergeCell ref="N11:P11"/>
    <mergeCell ref="C12:G12"/>
    <mergeCell ref="H12:J12"/>
    <mergeCell ref="K12:M12"/>
    <mergeCell ref="N12:P12"/>
    <mergeCell ref="C9:G9"/>
    <mergeCell ref="H9:J9"/>
    <mergeCell ref="K9:M9"/>
    <mergeCell ref="N9:P9"/>
    <mergeCell ref="C10:G10"/>
    <mergeCell ref="H10:J10"/>
    <mergeCell ref="K10:M10"/>
    <mergeCell ref="N10:P10"/>
    <mergeCell ref="C7:G7"/>
    <mergeCell ref="H7:J7"/>
    <mergeCell ref="K7:M7"/>
    <mergeCell ref="N7:P7"/>
    <mergeCell ref="C8:G8"/>
    <mergeCell ref="H8:J8"/>
    <mergeCell ref="K8:M8"/>
    <mergeCell ref="N8:P8"/>
    <mergeCell ref="C4:G5"/>
    <mergeCell ref="H4:J5"/>
    <mergeCell ref="K4:M5"/>
    <mergeCell ref="N4:P5"/>
    <mergeCell ref="C6:G6"/>
    <mergeCell ref="H6:J6"/>
    <mergeCell ref="K6:M6"/>
    <mergeCell ref="N6:P6"/>
  </mergeCells>
  <phoneticPr fontId="3"/>
  <pageMargins left="0.51181102362204722" right="0.51181102362204722" top="0.55118110236220474" bottom="0.55118110236220474" header="0.31496062992125984" footer="0.31496062992125984"/>
  <pageSetup paperSize="9" firstPageNumber="30" orientation="portrait" useFirstPageNumber="1" r:id="rId1"/>
  <headerFooter>
    <oddFooter>&amp;C&amp;"HGPｺﾞｼｯｸM,ﾒﾃﾞｨｳﾑ"&amp;10&amp;P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502C4-AE50-46D9-96F0-D08E679FDDDA}">
  <sheetPr>
    <pageSetUpPr fitToPage="1"/>
  </sheetPr>
  <dimension ref="B1:AW190"/>
  <sheetViews>
    <sheetView tabSelected="1" showWhiteSpace="0" view="pageBreakPreview" zoomScale="130" zoomScaleNormal="100" zoomScaleSheetLayoutView="130" zoomScalePageLayoutView="110" workbookViewId="0">
      <selection activeCell="Q33" sqref="Q33:V33"/>
    </sheetView>
  </sheetViews>
  <sheetFormatPr defaultColWidth="2.625" defaultRowHeight="12" outlineLevelRow="1"/>
  <cols>
    <col min="1" max="1" width="1.375" style="752" customWidth="1"/>
    <col min="2" max="2" width="1.25" style="752" customWidth="1"/>
    <col min="3" max="5" width="2.625" style="752"/>
    <col min="6" max="6" width="1.375" style="752" customWidth="1"/>
    <col min="7" max="7" width="1.625" style="752" customWidth="1"/>
    <col min="8" max="10" width="2.375" style="752" customWidth="1"/>
    <col min="11" max="16" width="2.375" style="1080" customWidth="1"/>
    <col min="17" max="19" width="2.375" style="1500" customWidth="1"/>
    <col min="20" max="20" width="2.25" style="1500" customWidth="1"/>
    <col min="21" max="22" width="2.375" style="1500" customWidth="1"/>
    <col min="23" max="28" width="2.375" style="1501" customWidth="1"/>
    <col min="29" max="32" width="2.375" style="752" customWidth="1"/>
    <col min="33" max="33" width="3.125" style="752" customWidth="1"/>
    <col min="34" max="35" width="2.375" style="752" customWidth="1"/>
    <col min="36" max="36" width="0.125" style="752" customWidth="1"/>
    <col min="37" max="39" width="2.375" style="752" customWidth="1"/>
    <col min="40" max="44" width="2.625" style="752" customWidth="1"/>
    <col min="45" max="16384" width="2.625" style="752"/>
  </cols>
  <sheetData>
    <row r="1" spans="2:49" s="665" customFormat="1" ht="15.75" customHeight="1">
      <c r="B1" s="663"/>
      <c r="C1" s="663"/>
      <c r="D1" s="663"/>
      <c r="E1" s="663"/>
      <c r="F1" s="663"/>
      <c r="G1" s="663"/>
      <c r="H1" s="663"/>
      <c r="I1" s="663"/>
      <c r="J1" s="663"/>
      <c r="K1" s="1293"/>
      <c r="L1" s="1293"/>
      <c r="M1" s="1293"/>
      <c r="N1" s="1293"/>
      <c r="O1" s="1293"/>
      <c r="P1" s="1293"/>
      <c r="Q1" s="1293"/>
      <c r="R1" s="1293"/>
      <c r="S1" s="1293"/>
      <c r="T1" s="1293"/>
      <c r="U1" s="1293"/>
      <c r="V1" s="1293"/>
      <c r="W1" s="663"/>
      <c r="X1" s="663"/>
      <c r="Y1" s="663"/>
      <c r="Z1" s="663"/>
      <c r="AA1" s="663"/>
      <c r="AB1" s="663"/>
      <c r="AC1" s="663"/>
      <c r="AD1" s="663"/>
      <c r="AE1" s="663"/>
      <c r="AF1" s="663"/>
      <c r="AG1" s="663"/>
      <c r="AH1" s="663"/>
      <c r="AI1" s="663"/>
      <c r="AJ1" s="663"/>
      <c r="AK1" s="663"/>
      <c r="AL1" s="663"/>
      <c r="AM1" s="663"/>
      <c r="AN1" s="663"/>
      <c r="AO1" s="663"/>
      <c r="AP1" s="663"/>
      <c r="AQ1" s="663"/>
      <c r="AR1" s="663"/>
    </row>
    <row r="2" spans="2:49" s="666" customFormat="1" ht="15.75" customHeight="1">
      <c r="B2" s="1294">
        <v>6</v>
      </c>
      <c r="C2" s="1294"/>
      <c r="D2" s="666" t="s">
        <v>659</v>
      </c>
    </row>
    <row r="3" spans="2:49" s="666" customFormat="1" ht="15.75" customHeight="1">
      <c r="C3" s="666" t="s">
        <v>660</v>
      </c>
    </row>
    <row r="4" spans="2:49" s="666" customFormat="1" ht="15.75" customHeight="1" thickBot="1">
      <c r="C4" s="1295"/>
      <c r="D4" s="1295"/>
      <c r="E4" s="1295"/>
      <c r="F4" s="1295"/>
      <c r="G4" s="1295"/>
      <c r="H4" s="1295"/>
      <c r="I4" s="1295"/>
      <c r="J4" s="1295"/>
      <c r="K4" s="1295"/>
      <c r="L4" s="1295"/>
      <c r="M4" s="1295"/>
      <c r="N4" s="1295"/>
      <c r="O4" s="1295"/>
      <c r="P4" s="1295"/>
      <c r="Q4" s="1295"/>
      <c r="R4" s="1295"/>
      <c r="S4" s="1295"/>
      <c r="T4" s="1295"/>
      <c r="U4" s="1295"/>
      <c r="V4" s="1295"/>
      <c r="W4" s="1295"/>
      <c r="X4" s="1295"/>
      <c r="Y4" s="1295"/>
      <c r="Z4" s="1295"/>
      <c r="AA4" s="1295"/>
      <c r="AB4" s="1295"/>
      <c r="AN4" s="1295"/>
      <c r="AO4" s="1295"/>
      <c r="AP4" s="1295"/>
      <c r="AQ4" s="1295"/>
      <c r="AR4" s="1296"/>
      <c r="AS4" s="1295"/>
      <c r="AT4" s="1295"/>
      <c r="AU4" s="1295"/>
      <c r="AV4" s="1295"/>
      <c r="AW4" s="1273" t="s">
        <v>661</v>
      </c>
    </row>
    <row r="5" spans="2:49" ht="15.75" customHeight="1" thickTop="1">
      <c r="C5" s="13" t="s">
        <v>662</v>
      </c>
      <c r="D5" s="13"/>
      <c r="E5" s="13"/>
      <c r="F5" s="13"/>
      <c r="G5" s="670"/>
      <c r="H5" s="671" t="s">
        <v>663</v>
      </c>
      <c r="I5" s="672"/>
      <c r="J5" s="672"/>
      <c r="K5" s="672"/>
      <c r="L5" s="672"/>
      <c r="M5" s="672"/>
      <c r="N5" s="672"/>
      <c r="O5" s="672"/>
      <c r="P5" s="672"/>
      <c r="Q5" s="672"/>
      <c r="R5" s="672"/>
      <c r="S5" s="672"/>
      <c r="T5" s="672"/>
      <c r="U5" s="672"/>
      <c r="V5" s="672"/>
      <c r="W5" s="672"/>
      <c r="X5" s="672"/>
      <c r="Y5" s="672"/>
      <c r="Z5" s="672"/>
      <c r="AA5" s="672"/>
      <c r="AB5" s="672"/>
      <c r="AC5" s="671" t="s">
        <v>664</v>
      </c>
      <c r="AD5" s="672"/>
      <c r="AE5" s="672"/>
      <c r="AF5" s="672"/>
      <c r="AG5" s="672"/>
      <c r="AH5" s="672"/>
      <c r="AI5" s="672"/>
      <c r="AJ5" s="672"/>
      <c r="AK5" s="672"/>
      <c r="AL5" s="672"/>
      <c r="AM5" s="672"/>
      <c r="AN5" s="672"/>
      <c r="AO5" s="672"/>
      <c r="AP5" s="672"/>
      <c r="AQ5" s="672"/>
      <c r="AR5" s="672"/>
      <c r="AS5" s="672"/>
      <c r="AT5" s="672"/>
      <c r="AU5" s="672"/>
      <c r="AV5" s="672"/>
      <c r="AW5" s="672"/>
    </row>
    <row r="6" spans="2:49" ht="15.75" customHeight="1">
      <c r="C6" s="674"/>
      <c r="D6" s="674"/>
      <c r="E6" s="674"/>
      <c r="F6" s="674"/>
      <c r="G6" s="675"/>
      <c r="H6" s="676" t="s">
        <v>104</v>
      </c>
      <c r="I6" s="21"/>
      <c r="J6" s="677"/>
      <c r="K6" s="1297" t="s">
        <v>665</v>
      </c>
      <c r="L6" s="1298"/>
      <c r="M6" s="1298"/>
      <c r="N6" s="1298"/>
      <c r="O6" s="1298"/>
      <c r="P6" s="1298"/>
      <c r="Q6" s="1298"/>
      <c r="R6" s="1298"/>
      <c r="S6" s="1298"/>
      <c r="T6" s="1297" t="s">
        <v>666</v>
      </c>
      <c r="U6" s="1298"/>
      <c r="V6" s="1298"/>
      <c r="W6" s="1298"/>
      <c r="X6" s="1298"/>
      <c r="Y6" s="1298"/>
      <c r="Z6" s="1298"/>
      <c r="AA6" s="1298"/>
      <c r="AB6" s="1298"/>
      <c r="AC6" s="1299" t="s">
        <v>104</v>
      </c>
      <c r="AD6" s="1300"/>
      <c r="AE6" s="1300"/>
      <c r="AF6" s="1300" t="s">
        <v>667</v>
      </c>
      <c r="AG6" s="1300"/>
      <c r="AH6" s="1300"/>
      <c r="AI6" s="1297" t="s">
        <v>668</v>
      </c>
      <c r="AJ6" s="1298"/>
      <c r="AK6" s="1298"/>
      <c r="AL6" s="1298"/>
      <c r="AM6" s="1298"/>
      <c r="AN6" s="1301" t="s">
        <v>669</v>
      </c>
      <c r="AO6" s="1302"/>
      <c r="AP6" s="1302"/>
      <c r="AQ6" s="1302"/>
      <c r="AR6" s="1302"/>
      <c r="AS6" s="1301" t="s">
        <v>670</v>
      </c>
      <c r="AT6" s="1302"/>
      <c r="AU6" s="1302"/>
      <c r="AV6" s="1302"/>
      <c r="AW6" s="1302"/>
    </row>
    <row r="7" spans="2:49" ht="15.75" customHeight="1">
      <c r="C7" s="674"/>
      <c r="D7" s="674"/>
      <c r="E7" s="674"/>
      <c r="F7" s="674"/>
      <c r="G7" s="675"/>
      <c r="H7" s="754"/>
      <c r="I7" s="755"/>
      <c r="J7" s="757"/>
      <c r="K7" s="1303" t="s">
        <v>668</v>
      </c>
      <c r="L7" s="1304"/>
      <c r="M7" s="1304"/>
      <c r="N7" s="1303" t="s">
        <v>669</v>
      </c>
      <c r="O7" s="1304"/>
      <c r="P7" s="1304"/>
      <c r="Q7" s="1303" t="s">
        <v>671</v>
      </c>
      <c r="R7" s="1304"/>
      <c r="S7" s="1304"/>
      <c r="T7" s="1303" t="s">
        <v>668</v>
      </c>
      <c r="U7" s="1304"/>
      <c r="V7" s="1304"/>
      <c r="W7" s="1303" t="s">
        <v>672</v>
      </c>
      <c r="X7" s="1304"/>
      <c r="Y7" s="1304"/>
      <c r="Z7" s="1301" t="s">
        <v>670</v>
      </c>
      <c r="AA7" s="1302"/>
      <c r="AB7" s="1302"/>
      <c r="AC7" s="1305"/>
      <c r="AD7" s="1306"/>
      <c r="AE7" s="1306"/>
      <c r="AF7" s="1306"/>
      <c r="AG7" s="1306"/>
      <c r="AH7" s="1306"/>
      <c r="AI7" s="1297"/>
      <c r="AJ7" s="1298"/>
      <c r="AK7" s="1298"/>
      <c r="AL7" s="1298"/>
      <c r="AM7" s="1298"/>
      <c r="AN7" s="1307"/>
      <c r="AO7" s="1308"/>
      <c r="AP7" s="1308"/>
      <c r="AQ7" s="1308"/>
      <c r="AR7" s="1308"/>
      <c r="AS7" s="1307"/>
      <c r="AT7" s="1308"/>
      <c r="AU7" s="1308"/>
      <c r="AV7" s="1308"/>
      <c r="AW7" s="1308"/>
    </row>
    <row r="8" spans="2:49" ht="15.75" customHeight="1">
      <c r="C8" s="680"/>
      <c r="D8" s="680"/>
      <c r="E8" s="680"/>
      <c r="F8" s="680"/>
      <c r="G8" s="914"/>
      <c r="H8" s="763"/>
      <c r="I8" s="29"/>
      <c r="J8" s="762"/>
      <c r="K8" s="1309"/>
      <c r="L8" s="1310"/>
      <c r="M8" s="1310"/>
      <c r="N8" s="1309"/>
      <c r="O8" s="1310"/>
      <c r="P8" s="1310"/>
      <c r="Q8" s="1309"/>
      <c r="R8" s="1310"/>
      <c r="S8" s="1310"/>
      <c r="T8" s="1309"/>
      <c r="U8" s="1310"/>
      <c r="V8" s="1310"/>
      <c r="W8" s="1309"/>
      <c r="X8" s="1310"/>
      <c r="Y8" s="1310"/>
      <c r="Z8" s="1311"/>
      <c r="AA8" s="1312"/>
      <c r="AB8" s="1312"/>
      <c r="AC8" s="1313"/>
      <c r="AD8" s="1314"/>
      <c r="AE8" s="1314"/>
      <c r="AF8" s="1314"/>
      <c r="AG8" s="1314"/>
      <c r="AH8" s="1314"/>
      <c r="AI8" s="1315" t="s">
        <v>673</v>
      </c>
      <c r="AJ8" s="1316"/>
      <c r="AK8" s="1317"/>
      <c r="AL8" s="1318" t="s">
        <v>667</v>
      </c>
      <c r="AM8" s="1319"/>
      <c r="AN8" s="1315" t="s">
        <v>673</v>
      </c>
      <c r="AO8" s="1316"/>
      <c r="AP8" s="1317"/>
      <c r="AQ8" s="1318" t="s">
        <v>667</v>
      </c>
      <c r="AR8" s="1320"/>
      <c r="AS8" s="1315" t="s">
        <v>673</v>
      </c>
      <c r="AT8" s="1316"/>
      <c r="AU8" s="1317"/>
      <c r="AV8" s="1321" t="s">
        <v>667</v>
      </c>
      <c r="AW8" s="1322"/>
    </row>
    <row r="9" spans="2:49" s="1046" customFormat="1" ht="15.75" customHeight="1">
      <c r="C9" s="1323"/>
      <c r="D9" s="1323"/>
      <c r="E9" s="1323"/>
      <c r="F9" s="1323"/>
      <c r="G9" s="1324"/>
      <c r="H9" s="1325" t="s">
        <v>108</v>
      </c>
      <c r="I9" s="1326"/>
      <c r="J9" s="1327"/>
      <c r="K9" s="1328" t="s">
        <v>108</v>
      </c>
      <c r="L9" s="1329"/>
      <c r="M9" s="1330"/>
      <c r="N9" s="1328" t="s">
        <v>108</v>
      </c>
      <c r="O9" s="1329"/>
      <c r="P9" s="1330"/>
      <c r="Q9" s="1328" t="s">
        <v>108</v>
      </c>
      <c r="R9" s="1329"/>
      <c r="S9" s="1330"/>
      <c r="T9" s="1328" t="s">
        <v>108</v>
      </c>
      <c r="U9" s="1329"/>
      <c r="V9" s="1330"/>
      <c r="W9" s="1328" t="s">
        <v>108</v>
      </c>
      <c r="X9" s="1329"/>
      <c r="Y9" s="1330"/>
      <c r="Z9" s="1328" t="s">
        <v>108</v>
      </c>
      <c r="AA9" s="1329"/>
      <c r="AB9" s="1330"/>
      <c r="AC9" s="1331" t="s">
        <v>108</v>
      </c>
      <c r="AD9" s="1332"/>
      <c r="AE9" s="1332"/>
      <c r="AF9" s="1332" t="s">
        <v>13</v>
      </c>
      <c r="AG9" s="1332"/>
      <c r="AH9" s="1332"/>
      <c r="AI9" s="1328" t="s">
        <v>457</v>
      </c>
      <c r="AJ9" s="1329"/>
      <c r="AK9" s="1330"/>
      <c r="AL9" s="1333" t="s">
        <v>13</v>
      </c>
      <c r="AM9" s="1333"/>
      <c r="AN9" s="1328" t="s">
        <v>457</v>
      </c>
      <c r="AO9" s="1329"/>
      <c r="AP9" s="1330"/>
      <c r="AQ9" s="1334" t="s">
        <v>13</v>
      </c>
      <c r="AR9" s="1335"/>
      <c r="AS9" s="689" t="s">
        <v>108</v>
      </c>
      <c r="AT9" s="687"/>
      <c r="AU9" s="688"/>
      <c r="AV9" s="687" t="s">
        <v>13</v>
      </c>
      <c r="AW9" s="687"/>
    </row>
    <row r="10" spans="2:49" s="669" customFormat="1" ht="15.75" customHeight="1">
      <c r="C10" s="1336" t="s">
        <v>72</v>
      </c>
      <c r="D10" s="1336"/>
      <c r="E10" s="1336"/>
      <c r="F10" s="1336"/>
      <c r="G10" s="1337"/>
      <c r="H10" s="1338">
        <f>SUM(K10:AB10)</f>
        <v>819</v>
      </c>
      <c r="I10" s="1339"/>
      <c r="J10" s="1340"/>
      <c r="K10" s="1341">
        <v>15</v>
      </c>
      <c r="L10" s="1342"/>
      <c r="M10" s="1343"/>
      <c r="N10" s="1341">
        <v>75</v>
      </c>
      <c r="O10" s="1342"/>
      <c r="P10" s="1343"/>
      <c r="Q10" s="1341">
        <v>86</v>
      </c>
      <c r="R10" s="1342"/>
      <c r="S10" s="1343"/>
      <c r="T10" s="1341">
        <v>69</v>
      </c>
      <c r="U10" s="1342"/>
      <c r="V10" s="1343"/>
      <c r="W10" s="1341">
        <v>222</v>
      </c>
      <c r="X10" s="1342"/>
      <c r="Y10" s="1343"/>
      <c r="Z10" s="1341">
        <v>352</v>
      </c>
      <c r="AA10" s="1342"/>
      <c r="AB10" s="1343"/>
      <c r="AC10" s="1344">
        <v>4693</v>
      </c>
      <c r="AD10" s="1345"/>
      <c r="AE10" s="1345"/>
      <c r="AF10" s="1346">
        <f>H10/AC10*100</f>
        <v>17.451523545706372</v>
      </c>
      <c r="AG10" s="1346"/>
      <c r="AH10" s="1346"/>
      <c r="AI10" s="1347">
        <v>2038</v>
      </c>
      <c r="AJ10" s="1339"/>
      <c r="AK10" s="1340"/>
      <c r="AL10" s="1346">
        <f>($T10+$K10)/$AI10*100</f>
        <v>4.1216879293424924</v>
      </c>
      <c r="AM10" s="1346"/>
      <c r="AN10" s="1347">
        <v>1860</v>
      </c>
      <c r="AO10" s="1339"/>
      <c r="AP10" s="1340"/>
      <c r="AQ10" s="1348">
        <f>($N10+$W10)/$AN10*100</f>
        <v>15.96774193548387</v>
      </c>
      <c r="AR10" s="1349"/>
      <c r="AS10" s="1350">
        <v>795</v>
      </c>
      <c r="AT10" s="1351"/>
      <c r="AU10" s="1352"/>
      <c r="AV10" s="1353">
        <f>($Q10+$Z10)/$AS10*100</f>
        <v>55.094339622641506</v>
      </c>
      <c r="AW10" s="1353"/>
    </row>
    <row r="11" spans="2:49" ht="15.75" customHeight="1" outlineLevel="1">
      <c r="C11" s="1095" t="s">
        <v>237</v>
      </c>
      <c r="D11" s="1095"/>
      <c r="E11" s="1095"/>
      <c r="F11" s="1095"/>
      <c r="G11" s="1096"/>
      <c r="H11" s="1354">
        <f>SUM(K11:AB11)</f>
        <v>458336</v>
      </c>
      <c r="I11" s="1355"/>
      <c r="J11" s="1356"/>
      <c r="K11" s="1357">
        <v>13293</v>
      </c>
      <c r="L11" s="1358"/>
      <c r="M11" s="1359"/>
      <c r="N11" s="1357">
        <v>55178</v>
      </c>
      <c r="O11" s="1358"/>
      <c r="P11" s="1359"/>
      <c r="Q11" s="1360">
        <v>59177</v>
      </c>
      <c r="R11" s="1361"/>
      <c r="S11" s="1362"/>
      <c r="T11" s="1357">
        <v>36816</v>
      </c>
      <c r="U11" s="1358"/>
      <c r="V11" s="1359"/>
      <c r="W11" s="1357">
        <v>110806</v>
      </c>
      <c r="X11" s="1358"/>
      <c r="Y11" s="1359"/>
      <c r="Z11" s="1357">
        <v>183066</v>
      </c>
      <c r="AA11" s="1358"/>
      <c r="AB11" s="1359"/>
      <c r="AC11" s="1363">
        <f>+AI11+AN11+AS11</f>
        <v>2344835</v>
      </c>
      <c r="AD11" s="1364"/>
      <c r="AE11" s="1364"/>
      <c r="AF11" s="1365">
        <f t="shared" ref="AF11:AF22" si="0">H11/AC11*100</f>
        <v>19.5466205511262</v>
      </c>
      <c r="AG11" s="1365"/>
      <c r="AH11" s="1365"/>
      <c r="AI11" s="1366">
        <v>1036003</v>
      </c>
      <c r="AJ11" s="1367"/>
      <c r="AK11" s="1368"/>
      <c r="AL11" s="1365">
        <f t="shared" ref="AL11:AL22" si="1">($T11+$K11)/$AI11*100</f>
        <v>4.8367620557083333</v>
      </c>
      <c r="AM11" s="1365"/>
      <c r="AN11" s="1366">
        <v>904742</v>
      </c>
      <c r="AO11" s="1367"/>
      <c r="AP11" s="1368"/>
      <c r="AQ11" s="1369">
        <f t="shared" ref="AQ11:AQ22" si="2">($N11+$W11)/$AN11*100</f>
        <v>18.346003612079464</v>
      </c>
      <c r="AR11" s="1370"/>
      <c r="AS11" s="1371">
        <v>404090</v>
      </c>
      <c r="AT11" s="1372"/>
      <c r="AU11" s="1373"/>
      <c r="AV11" s="1374">
        <f t="shared" ref="AV11:AV22" si="3">($Q11+$Z11)/$AS11*100</f>
        <v>59.947783909525107</v>
      </c>
      <c r="AW11" s="1374"/>
    </row>
    <row r="12" spans="2:49" ht="15.75" customHeight="1">
      <c r="C12" s="1375" t="s">
        <v>75</v>
      </c>
      <c r="D12" s="1375"/>
      <c r="E12" s="1375"/>
      <c r="F12" s="1375"/>
      <c r="G12" s="1376"/>
      <c r="H12" s="1377">
        <f>SUM(K12:AB12)</f>
        <v>19131</v>
      </c>
      <c r="I12" s="1378"/>
      <c r="J12" s="1378"/>
      <c r="K12" s="1378">
        <f>SUM(K10,K14:M22)</f>
        <v>458</v>
      </c>
      <c r="L12" s="1378"/>
      <c r="M12" s="1378"/>
      <c r="N12" s="1379">
        <f>SUM(N10,N14:P22)</f>
        <v>1927</v>
      </c>
      <c r="O12" s="1379"/>
      <c r="P12" s="1379"/>
      <c r="Q12" s="1380">
        <f>SUM(Q10,Q14:S22)</f>
        <v>2159</v>
      </c>
      <c r="R12" s="1381"/>
      <c r="S12" s="1382"/>
      <c r="T12" s="1379">
        <f>SUM(T10,T14:V22)</f>
        <v>1397</v>
      </c>
      <c r="U12" s="1379"/>
      <c r="V12" s="1379"/>
      <c r="W12" s="1379">
        <f>SUM(W10,W14:Y22)</f>
        <v>4805</v>
      </c>
      <c r="X12" s="1379"/>
      <c r="Y12" s="1379"/>
      <c r="Z12" s="1383">
        <f>SUM(Z10,Z14:AB22)</f>
        <v>8385</v>
      </c>
      <c r="AA12" s="1384"/>
      <c r="AB12" s="1385"/>
      <c r="AC12" s="1386">
        <f>+AI12+AN12+AS12</f>
        <v>108717</v>
      </c>
      <c r="AD12" s="1379"/>
      <c r="AE12" s="1379"/>
      <c r="AF12" s="1387">
        <f t="shared" si="0"/>
        <v>17.597063936642844</v>
      </c>
      <c r="AG12" s="1387"/>
      <c r="AH12" s="1387"/>
      <c r="AI12" s="1379">
        <f>SUM(AI10,AI14:AK22)</f>
        <v>46216</v>
      </c>
      <c r="AJ12" s="1379"/>
      <c r="AK12" s="1379"/>
      <c r="AL12" s="1387">
        <f t="shared" si="1"/>
        <v>4.0137614678899087</v>
      </c>
      <c r="AM12" s="1387"/>
      <c r="AN12" s="1379">
        <f>SUM(AN10,AN14:AP22)</f>
        <v>43177</v>
      </c>
      <c r="AO12" s="1379"/>
      <c r="AP12" s="1379"/>
      <c r="AQ12" s="1388">
        <f t="shared" si="2"/>
        <v>15.591634435000115</v>
      </c>
      <c r="AR12" s="1389"/>
      <c r="AS12" s="1383">
        <f>SUM(AS10,AS14:AU22)</f>
        <v>19324</v>
      </c>
      <c r="AT12" s="1390"/>
      <c r="AU12" s="1391"/>
      <c r="AV12" s="1392">
        <f t="shared" si="3"/>
        <v>54.564272407369074</v>
      </c>
      <c r="AW12" s="1392"/>
    </row>
    <row r="13" spans="2:49" ht="15.75" customHeight="1">
      <c r="C13" s="1393"/>
      <c r="D13" s="1393"/>
      <c r="E13" s="1393"/>
      <c r="F13" s="1393"/>
      <c r="G13" s="1394"/>
      <c r="H13" s="1395"/>
      <c r="I13" s="1396"/>
      <c r="J13" s="1397"/>
      <c r="K13" s="1398"/>
      <c r="L13" s="1399"/>
      <c r="M13" s="1400"/>
      <c r="N13" s="1398"/>
      <c r="O13" s="1399"/>
      <c r="P13" s="1400"/>
      <c r="Q13" s="1401"/>
      <c r="R13" s="1402"/>
      <c r="S13" s="1403"/>
      <c r="T13" s="1398"/>
      <c r="U13" s="1399"/>
      <c r="V13" s="1400"/>
      <c r="W13" s="1404"/>
      <c r="X13" s="1405"/>
      <c r="Y13" s="1406"/>
      <c r="Z13" s="1407"/>
      <c r="AA13" s="1408"/>
      <c r="AB13" s="1409"/>
      <c r="AC13" s="1410"/>
      <c r="AD13" s="1405"/>
      <c r="AE13" s="1406"/>
      <c r="AF13" s="1411"/>
      <c r="AG13" s="1412"/>
      <c r="AH13" s="1413"/>
      <c r="AI13" s="1404"/>
      <c r="AJ13" s="1405"/>
      <c r="AK13" s="1406"/>
      <c r="AL13" s="1411"/>
      <c r="AM13" s="1413"/>
      <c r="AN13" s="1404"/>
      <c r="AO13" s="1405"/>
      <c r="AP13" s="1406"/>
      <c r="AQ13" s="1414"/>
      <c r="AR13" s="1415"/>
      <c r="AS13" s="1416"/>
      <c r="AT13" s="1417"/>
      <c r="AU13" s="1418"/>
      <c r="AV13" s="1374"/>
      <c r="AW13" s="1374"/>
    </row>
    <row r="14" spans="2:49" ht="15.75" customHeight="1">
      <c r="C14" s="1095" t="s">
        <v>76</v>
      </c>
      <c r="D14" s="1095"/>
      <c r="E14" s="1095"/>
      <c r="F14" s="1095"/>
      <c r="G14" s="1096"/>
      <c r="H14" s="1419">
        <f>SUM(K14:AB14)</f>
        <v>10554</v>
      </c>
      <c r="I14" s="1420"/>
      <c r="J14" s="1420"/>
      <c r="K14" s="1421">
        <v>260</v>
      </c>
      <c r="L14" s="1421"/>
      <c r="M14" s="1421"/>
      <c r="N14" s="1421">
        <v>1068</v>
      </c>
      <c r="O14" s="1421"/>
      <c r="P14" s="1421"/>
      <c r="Q14" s="1422">
        <v>1259</v>
      </c>
      <c r="R14" s="1423"/>
      <c r="S14" s="1424"/>
      <c r="T14" s="1421">
        <v>778</v>
      </c>
      <c r="U14" s="1421"/>
      <c r="V14" s="1421"/>
      <c r="W14" s="1425">
        <v>2667</v>
      </c>
      <c r="X14" s="1425"/>
      <c r="Y14" s="1425"/>
      <c r="Z14" s="1426">
        <v>4522</v>
      </c>
      <c r="AA14" s="1427"/>
      <c r="AB14" s="1428"/>
      <c r="AC14" s="1419">
        <v>57736</v>
      </c>
      <c r="AD14" s="1420"/>
      <c r="AE14" s="1420"/>
      <c r="AF14" s="1429">
        <f t="shared" si="0"/>
        <v>18.279756131356521</v>
      </c>
      <c r="AG14" s="1429"/>
      <c r="AH14" s="1429"/>
      <c r="AI14" s="1420">
        <v>24745</v>
      </c>
      <c r="AJ14" s="1420"/>
      <c r="AK14" s="1420"/>
      <c r="AL14" s="1429">
        <f t="shared" si="1"/>
        <v>4.1947868256213372</v>
      </c>
      <c r="AM14" s="1429"/>
      <c r="AN14" s="1420">
        <v>22478</v>
      </c>
      <c r="AO14" s="1420"/>
      <c r="AP14" s="1420"/>
      <c r="AQ14" s="1430">
        <f t="shared" si="2"/>
        <v>16.616246997063797</v>
      </c>
      <c r="AR14" s="1431"/>
      <c r="AS14" s="1371">
        <v>10313</v>
      </c>
      <c r="AT14" s="1372"/>
      <c r="AU14" s="1373"/>
      <c r="AV14" s="1374">
        <f t="shared" si="3"/>
        <v>56.055463977504118</v>
      </c>
      <c r="AW14" s="1374"/>
    </row>
    <row r="15" spans="2:49" ht="15.75" customHeight="1">
      <c r="C15" s="1095" t="s">
        <v>77</v>
      </c>
      <c r="D15" s="1095"/>
      <c r="E15" s="1095"/>
      <c r="F15" s="1095"/>
      <c r="G15" s="1096"/>
      <c r="H15" s="1419">
        <f t="shared" ref="H15:H22" si="4">SUM(K15:AB15)</f>
        <v>2313</v>
      </c>
      <c r="I15" s="1420"/>
      <c r="J15" s="1420"/>
      <c r="K15" s="1421">
        <v>50</v>
      </c>
      <c r="L15" s="1421"/>
      <c r="M15" s="1421"/>
      <c r="N15" s="1421">
        <v>260</v>
      </c>
      <c r="O15" s="1421"/>
      <c r="P15" s="1421"/>
      <c r="Q15" s="1422">
        <v>256</v>
      </c>
      <c r="R15" s="1423"/>
      <c r="S15" s="1424"/>
      <c r="T15" s="1421">
        <v>122</v>
      </c>
      <c r="U15" s="1421"/>
      <c r="V15" s="1421"/>
      <c r="W15" s="1425">
        <v>581</v>
      </c>
      <c r="X15" s="1425"/>
      <c r="Y15" s="1425"/>
      <c r="Z15" s="1432">
        <v>1044</v>
      </c>
      <c r="AA15" s="1433"/>
      <c r="AB15" s="1434"/>
      <c r="AC15" s="1419">
        <v>13632</v>
      </c>
      <c r="AD15" s="1420"/>
      <c r="AE15" s="1420"/>
      <c r="AF15" s="1429">
        <f t="shared" si="0"/>
        <v>16.967429577464788</v>
      </c>
      <c r="AG15" s="1429"/>
      <c r="AH15" s="1429"/>
      <c r="AI15" s="1420">
        <v>5573</v>
      </c>
      <c r="AJ15" s="1420"/>
      <c r="AK15" s="1420"/>
      <c r="AL15" s="1429">
        <f t="shared" si="1"/>
        <v>3.0863089897721152</v>
      </c>
      <c r="AM15" s="1429"/>
      <c r="AN15" s="1420">
        <v>5611</v>
      </c>
      <c r="AO15" s="1420"/>
      <c r="AP15" s="1420"/>
      <c r="AQ15" s="1430">
        <f t="shared" si="2"/>
        <v>14.988415612190339</v>
      </c>
      <c r="AR15" s="1431"/>
      <c r="AS15" s="1371">
        <v>2448</v>
      </c>
      <c r="AT15" s="1372"/>
      <c r="AU15" s="1373"/>
      <c r="AV15" s="1374">
        <f t="shared" si="3"/>
        <v>53.104575163398692</v>
      </c>
      <c r="AW15" s="1374"/>
    </row>
    <row r="16" spans="2:49" ht="15.75" customHeight="1">
      <c r="C16" s="1095" t="s">
        <v>78</v>
      </c>
      <c r="D16" s="1095"/>
      <c r="E16" s="1095"/>
      <c r="F16" s="1095"/>
      <c r="G16" s="1096"/>
      <c r="H16" s="1419">
        <f t="shared" si="4"/>
        <v>510</v>
      </c>
      <c r="I16" s="1420"/>
      <c r="J16" s="1420"/>
      <c r="K16" s="1421">
        <v>15</v>
      </c>
      <c r="L16" s="1421"/>
      <c r="M16" s="1421"/>
      <c r="N16" s="1421">
        <v>38</v>
      </c>
      <c r="O16" s="1421"/>
      <c r="P16" s="1421"/>
      <c r="Q16" s="1422">
        <v>25</v>
      </c>
      <c r="R16" s="1423"/>
      <c r="S16" s="1424"/>
      <c r="T16" s="1421">
        <v>48</v>
      </c>
      <c r="U16" s="1421"/>
      <c r="V16" s="1421"/>
      <c r="W16" s="1425">
        <v>158</v>
      </c>
      <c r="X16" s="1425"/>
      <c r="Y16" s="1425"/>
      <c r="Z16" s="1432">
        <v>226</v>
      </c>
      <c r="AA16" s="1433"/>
      <c r="AB16" s="1434"/>
      <c r="AC16" s="1419">
        <v>3213</v>
      </c>
      <c r="AD16" s="1420"/>
      <c r="AE16" s="1420"/>
      <c r="AF16" s="1429">
        <f t="shared" si="0"/>
        <v>15.873015873015872</v>
      </c>
      <c r="AG16" s="1429"/>
      <c r="AH16" s="1429"/>
      <c r="AI16" s="1420">
        <v>1420</v>
      </c>
      <c r="AJ16" s="1420"/>
      <c r="AK16" s="1420"/>
      <c r="AL16" s="1429">
        <f t="shared" si="1"/>
        <v>4.4366197183098599</v>
      </c>
      <c r="AM16" s="1429"/>
      <c r="AN16" s="1420">
        <v>1339</v>
      </c>
      <c r="AO16" s="1420"/>
      <c r="AP16" s="1420"/>
      <c r="AQ16" s="1430">
        <f t="shared" si="2"/>
        <v>14.63778939507095</v>
      </c>
      <c r="AR16" s="1431"/>
      <c r="AS16" s="1371">
        <v>454</v>
      </c>
      <c r="AT16" s="1372"/>
      <c r="AU16" s="1373"/>
      <c r="AV16" s="1374">
        <f t="shared" si="3"/>
        <v>55.286343612334797</v>
      </c>
      <c r="AW16" s="1374"/>
    </row>
    <row r="17" spans="3:49" ht="15.75" customHeight="1">
      <c r="C17" s="1095" t="s">
        <v>79</v>
      </c>
      <c r="D17" s="1095"/>
      <c r="E17" s="1095"/>
      <c r="F17" s="1095"/>
      <c r="G17" s="1096"/>
      <c r="H17" s="1419">
        <f t="shared" si="4"/>
        <v>672</v>
      </c>
      <c r="I17" s="1420"/>
      <c r="J17" s="1420"/>
      <c r="K17" s="1421">
        <v>19</v>
      </c>
      <c r="L17" s="1421"/>
      <c r="M17" s="1421"/>
      <c r="N17" s="1421">
        <v>65</v>
      </c>
      <c r="O17" s="1421"/>
      <c r="P17" s="1421"/>
      <c r="Q17" s="1422">
        <v>60</v>
      </c>
      <c r="R17" s="1423"/>
      <c r="S17" s="1424"/>
      <c r="T17" s="1421">
        <v>63</v>
      </c>
      <c r="U17" s="1421"/>
      <c r="V17" s="1421"/>
      <c r="W17" s="1425">
        <v>196</v>
      </c>
      <c r="X17" s="1425"/>
      <c r="Y17" s="1425"/>
      <c r="Z17" s="1432">
        <v>269</v>
      </c>
      <c r="AA17" s="1433"/>
      <c r="AB17" s="1434"/>
      <c r="AC17" s="1419">
        <v>5002</v>
      </c>
      <c r="AD17" s="1420"/>
      <c r="AE17" s="1420"/>
      <c r="AF17" s="1429">
        <f t="shared" si="0"/>
        <v>13.434626149540186</v>
      </c>
      <c r="AG17" s="1429"/>
      <c r="AH17" s="1429"/>
      <c r="AI17" s="1420">
        <v>2149</v>
      </c>
      <c r="AJ17" s="1420"/>
      <c r="AK17" s="1420"/>
      <c r="AL17" s="1429">
        <f t="shared" si="1"/>
        <v>3.8157282456956723</v>
      </c>
      <c r="AM17" s="1429"/>
      <c r="AN17" s="1420">
        <v>2085</v>
      </c>
      <c r="AO17" s="1420"/>
      <c r="AP17" s="1420"/>
      <c r="AQ17" s="1430">
        <f t="shared" si="2"/>
        <v>12.51798561151079</v>
      </c>
      <c r="AR17" s="1431"/>
      <c r="AS17" s="1371">
        <v>768</v>
      </c>
      <c r="AT17" s="1372"/>
      <c r="AU17" s="1373"/>
      <c r="AV17" s="1374">
        <f t="shared" si="3"/>
        <v>42.838541666666671</v>
      </c>
      <c r="AW17" s="1374"/>
    </row>
    <row r="18" spans="3:49" ht="15.75" customHeight="1">
      <c r="C18" s="1095" t="s">
        <v>80</v>
      </c>
      <c r="D18" s="1095"/>
      <c r="E18" s="1095"/>
      <c r="F18" s="1095"/>
      <c r="G18" s="1096"/>
      <c r="H18" s="1419">
        <f t="shared" si="4"/>
        <v>567</v>
      </c>
      <c r="I18" s="1420"/>
      <c r="J18" s="1420"/>
      <c r="K18" s="1421">
        <v>19</v>
      </c>
      <c r="L18" s="1421"/>
      <c r="M18" s="1421"/>
      <c r="N18" s="1421">
        <v>46</v>
      </c>
      <c r="O18" s="1421"/>
      <c r="P18" s="1421"/>
      <c r="Q18" s="1422">
        <v>45</v>
      </c>
      <c r="R18" s="1423"/>
      <c r="S18" s="1424"/>
      <c r="T18" s="1421">
        <v>36</v>
      </c>
      <c r="U18" s="1421"/>
      <c r="V18" s="1421"/>
      <c r="W18" s="1425">
        <v>148</v>
      </c>
      <c r="X18" s="1425"/>
      <c r="Y18" s="1425"/>
      <c r="Z18" s="1432">
        <v>273</v>
      </c>
      <c r="AA18" s="1433"/>
      <c r="AB18" s="1434"/>
      <c r="AC18" s="1419">
        <v>3715</v>
      </c>
      <c r="AD18" s="1420"/>
      <c r="AE18" s="1420"/>
      <c r="AF18" s="1429">
        <f t="shared" si="0"/>
        <v>15.262449528936742</v>
      </c>
      <c r="AG18" s="1429"/>
      <c r="AH18" s="1429"/>
      <c r="AI18" s="1420">
        <v>1528</v>
      </c>
      <c r="AJ18" s="1420"/>
      <c r="AK18" s="1420"/>
      <c r="AL18" s="1429">
        <f t="shared" si="1"/>
        <v>3.5994764397905761</v>
      </c>
      <c r="AM18" s="1429"/>
      <c r="AN18" s="1420">
        <v>1469</v>
      </c>
      <c r="AO18" s="1420"/>
      <c r="AP18" s="1420"/>
      <c r="AQ18" s="1430">
        <f t="shared" si="2"/>
        <v>13.206262763784887</v>
      </c>
      <c r="AR18" s="1431"/>
      <c r="AS18" s="1371">
        <v>718</v>
      </c>
      <c r="AT18" s="1372"/>
      <c r="AU18" s="1373"/>
      <c r="AV18" s="1374">
        <f t="shared" si="3"/>
        <v>44.289693593314759</v>
      </c>
      <c r="AW18" s="1374"/>
    </row>
    <row r="19" spans="3:49" ht="15.75" customHeight="1">
      <c r="C19" s="1095" t="s">
        <v>81</v>
      </c>
      <c r="D19" s="1095"/>
      <c r="E19" s="1095"/>
      <c r="F19" s="1095"/>
      <c r="G19" s="1096"/>
      <c r="H19" s="1419">
        <f t="shared" si="4"/>
        <v>753</v>
      </c>
      <c r="I19" s="1420"/>
      <c r="J19" s="1420"/>
      <c r="K19" s="1421">
        <v>13</v>
      </c>
      <c r="L19" s="1421"/>
      <c r="M19" s="1421"/>
      <c r="N19" s="1421">
        <v>77</v>
      </c>
      <c r="O19" s="1421"/>
      <c r="P19" s="1421"/>
      <c r="Q19" s="1422">
        <v>98</v>
      </c>
      <c r="R19" s="1423"/>
      <c r="S19" s="1424"/>
      <c r="T19" s="1421">
        <v>72</v>
      </c>
      <c r="U19" s="1421"/>
      <c r="V19" s="1421"/>
      <c r="W19" s="1425">
        <v>153</v>
      </c>
      <c r="X19" s="1425"/>
      <c r="Y19" s="1425"/>
      <c r="Z19" s="1432">
        <v>340</v>
      </c>
      <c r="AA19" s="1433"/>
      <c r="AB19" s="1434"/>
      <c r="AC19" s="1419">
        <v>4010</v>
      </c>
      <c r="AD19" s="1420"/>
      <c r="AE19" s="1420"/>
      <c r="AF19" s="1429">
        <f t="shared" si="0"/>
        <v>18.778054862842893</v>
      </c>
      <c r="AG19" s="1429"/>
      <c r="AH19" s="1429"/>
      <c r="AI19" s="1420">
        <v>1815</v>
      </c>
      <c r="AJ19" s="1420"/>
      <c r="AK19" s="1420"/>
      <c r="AL19" s="1429">
        <f t="shared" si="1"/>
        <v>4.6831955922865012</v>
      </c>
      <c r="AM19" s="1429"/>
      <c r="AN19" s="1420">
        <v>1442</v>
      </c>
      <c r="AO19" s="1420"/>
      <c r="AP19" s="1420"/>
      <c r="AQ19" s="1430">
        <f t="shared" si="2"/>
        <v>15.950069348127602</v>
      </c>
      <c r="AR19" s="1431"/>
      <c r="AS19" s="1371">
        <v>753</v>
      </c>
      <c r="AT19" s="1372"/>
      <c r="AU19" s="1373"/>
      <c r="AV19" s="1374">
        <f t="shared" si="3"/>
        <v>58.167330677290842</v>
      </c>
      <c r="AW19" s="1374"/>
    </row>
    <row r="20" spans="3:49" ht="15.75" customHeight="1">
      <c r="C20" s="1095" t="s">
        <v>83</v>
      </c>
      <c r="D20" s="1095"/>
      <c r="E20" s="1095"/>
      <c r="F20" s="1095"/>
      <c r="G20" s="1096"/>
      <c r="H20" s="1419">
        <f t="shared" si="4"/>
        <v>744</v>
      </c>
      <c r="I20" s="1420"/>
      <c r="J20" s="1420"/>
      <c r="K20" s="1421">
        <v>18</v>
      </c>
      <c r="L20" s="1421"/>
      <c r="M20" s="1421"/>
      <c r="N20" s="1421">
        <v>69</v>
      </c>
      <c r="O20" s="1421"/>
      <c r="P20" s="1421"/>
      <c r="Q20" s="1422">
        <v>79</v>
      </c>
      <c r="R20" s="1423"/>
      <c r="S20" s="1424"/>
      <c r="T20" s="1421">
        <v>57</v>
      </c>
      <c r="U20" s="1421"/>
      <c r="V20" s="1421"/>
      <c r="W20" s="1425">
        <v>166</v>
      </c>
      <c r="X20" s="1425"/>
      <c r="Y20" s="1425"/>
      <c r="Z20" s="1432">
        <v>355</v>
      </c>
      <c r="AA20" s="1433"/>
      <c r="AB20" s="1434"/>
      <c r="AC20" s="1419">
        <v>4124</v>
      </c>
      <c r="AD20" s="1420"/>
      <c r="AE20" s="1420"/>
      <c r="AF20" s="1429">
        <f t="shared" si="0"/>
        <v>18.040737148399614</v>
      </c>
      <c r="AG20" s="1429"/>
      <c r="AH20" s="1429"/>
      <c r="AI20" s="1420">
        <v>1761</v>
      </c>
      <c r="AJ20" s="1420"/>
      <c r="AK20" s="1420"/>
      <c r="AL20" s="1429">
        <f t="shared" si="1"/>
        <v>4.2589437819420786</v>
      </c>
      <c r="AM20" s="1429"/>
      <c r="AN20" s="1420">
        <v>1645</v>
      </c>
      <c r="AO20" s="1420"/>
      <c r="AP20" s="1420"/>
      <c r="AQ20" s="1430">
        <f t="shared" si="2"/>
        <v>14.285714285714285</v>
      </c>
      <c r="AR20" s="1431"/>
      <c r="AS20" s="1371">
        <v>718</v>
      </c>
      <c r="AT20" s="1372"/>
      <c r="AU20" s="1373"/>
      <c r="AV20" s="1374">
        <f t="shared" si="3"/>
        <v>60.445682451253482</v>
      </c>
      <c r="AW20" s="1374"/>
    </row>
    <row r="21" spans="3:49" ht="15.75" customHeight="1">
      <c r="C21" s="1095" t="s">
        <v>84</v>
      </c>
      <c r="D21" s="1095"/>
      <c r="E21" s="1095"/>
      <c r="F21" s="1095"/>
      <c r="G21" s="1096"/>
      <c r="H21" s="1419">
        <f t="shared" si="4"/>
        <v>507</v>
      </c>
      <c r="I21" s="1420"/>
      <c r="J21" s="1420"/>
      <c r="K21" s="1421">
        <v>9</v>
      </c>
      <c r="L21" s="1421"/>
      <c r="M21" s="1421"/>
      <c r="N21" s="1421">
        <v>39</v>
      </c>
      <c r="O21" s="1421"/>
      <c r="P21" s="1421"/>
      <c r="Q21" s="1422">
        <v>68</v>
      </c>
      <c r="R21" s="1423"/>
      <c r="S21" s="1424"/>
      <c r="T21" s="1421">
        <v>33</v>
      </c>
      <c r="U21" s="1421"/>
      <c r="V21" s="1421"/>
      <c r="W21" s="1425">
        <v>118</v>
      </c>
      <c r="X21" s="1425"/>
      <c r="Y21" s="1425"/>
      <c r="Z21" s="1432">
        <v>240</v>
      </c>
      <c r="AA21" s="1433"/>
      <c r="AB21" s="1434"/>
      <c r="AC21" s="1419">
        <v>3011</v>
      </c>
      <c r="AD21" s="1420"/>
      <c r="AE21" s="1420"/>
      <c r="AF21" s="1429">
        <f t="shared" si="0"/>
        <v>16.838259714380605</v>
      </c>
      <c r="AG21" s="1429"/>
      <c r="AH21" s="1429"/>
      <c r="AI21" s="1420">
        <v>1244</v>
      </c>
      <c r="AJ21" s="1420"/>
      <c r="AK21" s="1420"/>
      <c r="AL21" s="1429">
        <f t="shared" si="1"/>
        <v>3.3762057877813509</v>
      </c>
      <c r="AM21" s="1429"/>
      <c r="AN21" s="1420">
        <v>1220</v>
      </c>
      <c r="AO21" s="1420"/>
      <c r="AP21" s="1420"/>
      <c r="AQ21" s="1430">
        <f t="shared" si="2"/>
        <v>12.868852459016395</v>
      </c>
      <c r="AR21" s="1431"/>
      <c r="AS21" s="1371">
        <v>547</v>
      </c>
      <c r="AT21" s="1372"/>
      <c r="AU21" s="1373"/>
      <c r="AV21" s="1374">
        <f t="shared" si="3"/>
        <v>56.307129798903112</v>
      </c>
      <c r="AW21" s="1374"/>
    </row>
    <row r="22" spans="3:49" ht="15.75" customHeight="1">
      <c r="C22" s="1375" t="s">
        <v>85</v>
      </c>
      <c r="D22" s="1375"/>
      <c r="E22" s="1375"/>
      <c r="F22" s="1375"/>
      <c r="G22" s="1376"/>
      <c r="H22" s="1386">
        <f t="shared" si="4"/>
        <v>1692</v>
      </c>
      <c r="I22" s="1379"/>
      <c r="J22" s="1379"/>
      <c r="K22" s="1435">
        <v>40</v>
      </c>
      <c r="L22" s="1435"/>
      <c r="M22" s="1435"/>
      <c r="N22" s="1435">
        <v>190</v>
      </c>
      <c r="O22" s="1435"/>
      <c r="P22" s="1435"/>
      <c r="Q22" s="1436">
        <v>183</v>
      </c>
      <c r="R22" s="1437"/>
      <c r="S22" s="1438"/>
      <c r="T22" s="1435">
        <v>119</v>
      </c>
      <c r="U22" s="1435"/>
      <c r="V22" s="1435"/>
      <c r="W22" s="1439">
        <v>396</v>
      </c>
      <c r="X22" s="1439"/>
      <c r="Y22" s="1439"/>
      <c r="Z22" s="1440">
        <v>764</v>
      </c>
      <c r="AA22" s="1441"/>
      <c r="AB22" s="1442"/>
      <c r="AC22" s="1386">
        <v>9781</v>
      </c>
      <c r="AD22" s="1379"/>
      <c r="AE22" s="1379"/>
      <c r="AF22" s="1387">
        <f t="shared" si="0"/>
        <v>17.298844698906045</v>
      </c>
      <c r="AG22" s="1387"/>
      <c r="AH22" s="1387"/>
      <c r="AI22" s="1379">
        <v>3943</v>
      </c>
      <c r="AJ22" s="1379"/>
      <c r="AK22" s="1379"/>
      <c r="AL22" s="1387">
        <f t="shared" si="1"/>
        <v>4.0324625919350749</v>
      </c>
      <c r="AM22" s="1387"/>
      <c r="AN22" s="1379">
        <v>4028</v>
      </c>
      <c r="AO22" s="1379"/>
      <c r="AP22" s="1379"/>
      <c r="AQ22" s="1388">
        <f t="shared" si="2"/>
        <v>14.548162859980138</v>
      </c>
      <c r="AR22" s="1389"/>
      <c r="AS22" s="1383">
        <v>1810</v>
      </c>
      <c r="AT22" s="1390"/>
      <c r="AU22" s="1391"/>
      <c r="AV22" s="1392">
        <f t="shared" si="3"/>
        <v>52.320441988950272</v>
      </c>
      <c r="AW22" s="1392"/>
    </row>
    <row r="23" spans="3:49" ht="15.75" customHeight="1">
      <c r="C23" s="1095"/>
      <c r="D23" s="1095"/>
      <c r="E23" s="1095"/>
      <c r="F23" s="1095"/>
      <c r="G23" s="1096"/>
      <c r="H23" s="1443"/>
      <c r="I23" s="1372"/>
      <c r="J23" s="1373"/>
      <c r="K23" s="1371"/>
      <c r="L23" s="1372"/>
      <c r="M23" s="1373"/>
      <c r="N23" s="1371"/>
      <c r="O23" s="1372"/>
      <c r="P23" s="1373"/>
      <c r="Q23" s="1444"/>
      <c r="R23" s="1445"/>
      <c r="S23" s="1446"/>
      <c r="T23" s="1371"/>
      <c r="U23" s="1372"/>
      <c r="V23" s="1373"/>
      <c r="W23" s="1371"/>
      <c r="X23" s="1372"/>
      <c r="Y23" s="1373"/>
      <c r="Z23" s="1371"/>
      <c r="AA23" s="1372"/>
      <c r="AB23" s="1373"/>
      <c r="AC23" s="1419"/>
      <c r="AD23" s="1420"/>
      <c r="AE23" s="1420"/>
      <c r="AF23" s="1429"/>
      <c r="AG23" s="1429"/>
      <c r="AH23" s="1429"/>
      <c r="AI23" s="1371"/>
      <c r="AJ23" s="1372"/>
      <c r="AK23" s="1373"/>
      <c r="AL23" s="1447"/>
      <c r="AM23" s="1447"/>
      <c r="AN23" s="1371"/>
      <c r="AO23" s="1372"/>
      <c r="AP23" s="1373"/>
      <c r="AQ23" s="1430"/>
      <c r="AR23" s="1431"/>
      <c r="AS23" s="1371"/>
      <c r="AT23" s="1372"/>
      <c r="AU23" s="1373"/>
      <c r="AV23" s="1448"/>
      <c r="AW23" s="1448"/>
    </row>
    <row r="24" spans="3:49" ht="15.75" customHeight="1">
      <c r="C24" s="1095" t="s">
        <v>674</v>
      </c>
      <c r="D24" s="1095"/>
      <c r="E24" s="1095"/>
      <c r="F24" s="1095"/>
      <c r="G24" s="1096"/>
      <c r="H24" s="1443"/>
      <c r="I24" s="1372"/>
      <c r="J24" s="1373"/>
      <c r="K24" s="1371"/>
      <c r="L24" s="1372"/>
      <c r="M24" s="1373"/>
      <c r="N24" s="1371"/>
      <c r="O24" s="1372"/>
      <c r="P24" s="1373"/>
      <c r="Q24" s="1449"/>
      <c r="R24" s="1450"/>
      <c r="S24" s="1451"/>
      <c r="T24" s="1371"/>
      <c r="U24" s="1372"/>
      <c r="V24" s="1373"/>
      <c r="W24" s="1371"/>
      <c r="X24" s="1372"/>
      <c r="Y24" s="1373"/>
      <c r="Z24" s="1371"/>
      <c r="AA24" s="1372"/>
      <c r="AB24" s="1373"/>
      <c r="AC24" s="1419"/>
      <c r="AD24" s="1420"/>
      <c r="AE24" s="1420"/>
      <c r="AF24" s="1429"/>
      <c r="AG24" s="1429"/>
      <c r="AH24" s="1429"/>
      <c r="AI24" s="1371"/>
      <c r="AJ24" s="1372"/>
      <c r="AK24" s="1373"/>
      <c r="AL24" s="1447"/>
      <c r="AM24" s="1447"/>
      <c r="AN24" s="1371"/>
      <c r="AO24" s="1372"/>
      <c r="AP24" s="1373"/>
      <c r="AQ24" s="1430"/>
      <c r="AR24" s="1431"/>
      <c r="AS24" s="1371"/>
      <c r="AT24" s="1372"/>
      <c r="AU24" s="1373"/>
      <c r="AV24" s="1448"/>
      <c r="AW24" s="1448"/>
    </row>
    <row r="25" spans="3:49" ht="15" customHeight="1">
      <c r="C25" s="1095" t="s">
        <v>675</v>
      </c>
      <c r="D25" s="1095"/>
      <c r="E25" s="1095"/>
      <c r="F25" s="1095"/>
      <c r="G25" s="1096"/>
      <c r="H25" s="1443">
        <f t="shared" ref="H25:H27" si="5">SUM(K25:AB25)</f>
        <v>633</v>
      </c>
      <c r="I25" s="1372"/>
      <c r="J25" s="1373"/>
      <c r="K25" s="1371">
        <v>22</v>
      </c>
      <c r="L25" s="1372"/>
      <c r="M25" s="1373"/>
      <c r="N25" s="1371">
        <v>54</v>
      </c>
      <c r="O25" s="1372"/>
      <c r="P25" s="1373"/>
      <c r="Q25" s="1449">
        <v>47</v>
      </c>
      <c r="R25" s="1450"/>
      <c r="S25" s="1451"/>
      <c r="T25" s="1371">
        <v>76</v>
      </c>
      <c r="U25" s="1372"/>
      <c r="V25" s="1373"/>
      <c r="W25" s="1371">
        <v>186</v>
      </c>
      <c r="X25" s="1372"/>
      <c r="Y25" s="1373"/>
      <c r="Z25" s="1371">
        <v>248</v>
      </c>
      <c r="AA25" s="1372"/>
      <c r="AB25" s="1373"/>
      <c r="AC25" s="1419">
        <v>4273</v>
      </c>
      <c r="AD25" s="1420"/>
      <c r="AE25" s="1420"/>
      <c r="AF25" s="1429">
        <f t="shared" ref="AF25:AF28" si="6">H25/AC25*100</f>
        <v>14.813948045869413</v>
      </c>
      <c r="AG25" s="1429"/>
      <c r="AH25" s="1429"/>
      <c r="AI25" s="1371">
        <v>2210</v>
      </c>
      <c r="AJ25" s="1372"/>
      <c r="AK25" s="1373"/>
      <c r="AL25" s="1429">
        <f t="shared" ref="AL25:AL28" si="7">($T25+$K25)/$AI25*100</f>
        <v>4.4343891402714934</v>
      </c>
      <c r="AM25" s="1429"/>
      <c r="AN25" s="1371">
        <v>2063</v>
      </c>
      <c r="AO25" s="1372"/>
      <c r="AP25" s="1373"/>
      <c r="AQ25" s="1430">
        <f t="shared" ref="AQ25:AQ28" si="8">($N25+$W25)/$AN25*100</f>
        <v>11.633543383422202</v>
      </c>
      <c r="AR25" s="1431"/>
      <c r="AS25" s="1371" t="s">
        <v>21</v>
      </c>
      <c r="AT25" s="1372"/>
      <c r="AU25" s="1373"/>
      <c r="AV25" s="1448" t="s">
        <v>21</v>
      </c>
      <c r="AW25" s="1448"/>
    </row>
    <row r="26" spans="3:49" ht="14.25" customHeight="1">
      <c r="C26" s="1095" t="s">
        <v>676</v>
      </c>
      <c r="D26" s="1095"/>
      <c r="E26" s="1095"/>
      <c r="F26" s="1095"/>
      <c r="G26" s="1096"/>
      <c r="H26" s="1443">
        <f t="shared" si="5"/>
        <v>644</v>
      </c>
      <c r="I26" s="1372"/>
      <c r="J26" s="1373"/>
      <c r="K26" s="1371">
        <v>15</v>
      </c>
      <c r="L26" s="1372"/>
      <c r="M26" s="1373"/>
      <c r="N26" s="1371">
        <v>63</v>
      </c>
      <c r="O26" s="1372"/>
      <c r="P26" s="1373"/>
      <c r="Q26" s="1449">
        <v>49</v>
      </c>
      <c r="R26" s="1450"/>
      <c r="S26" s="1451"/>
      <c r="T26" s="1371">
        <v>70</v>
      </c>
      <c r="U26" s="1372"/>
      <c r="V26" s="1373"/>
      <c r="W26" s="1371">
        <v>180</v>
      </c>
      <c r="X26" s="1372"/>
      <c r="Y26" s="1373"/>
      <c r="Z26" s="1371">
        <v>267</v>
      </c>
      <c r="AA26" s="1372"/>
      <c r="AB26" s="1373"/>
      <c r="AC26" s="1419">
        <v>4353</v>
      </c>
      <c r="AD26" s="1420"/>
      <c r="AE26" s="1420"/>
      <c r="AF26" s="1447">
        <f t="shared" si="6"/>
        <v>14.794394670342292</v>
      </c>
      <c r="AG26" s="1447"/>
      <c r="AH26" s="1447"/>
      <c r="AI26" s="1371">
        <v>2157</v>
      </c>
      <c r="AJ26" s="1372"/>
      <c r="AK26" s="1373"/>
      <c r="AL26" s="1429">
        <f t="shared" si="7"/>
        <v>3.9406583217431614</v>
      </c>
      <c r="AM26" s="1429"/>
      <c r="AN26" s="1371">
        <v>1615</v>
      </c>
      <c r="AO26" s="1372"/>
      <c r="AP26" s="1373"/>
      <c r="AQ26" s="1430">
        <f t="shared" si="8"/>
        <v>15.046439628482972</v>
      </c>
      <c r="AR26" s="1431"/>
      <c r="AS26" s="1452">
        <v>581</v>
      </c>
      <c r="AT26" s="1453"/>
      <c r="AU26" s="1454"/>
      <c r="AV26" s="1455">
        <f t="shared" ref="AV26:AV28" si="9">($Q26+$Z26)/$AS26*100</f>
        <v>54.388984509466439</v>
      </c>
      <c r="AW26" s="1455"/>
    </row>
    <row r="27" spans="3:49" ht="15.75" customHeight="1">
      <c r="C27" s="1456" t="s">
        <v>677</v>
      </c>
      <c r="D27" s="1456"/>
      <c r="E27" s="1456"/>
      <c r="F27" s="1456"/>
      <c r="G27" s="1457"/>
      <c r="H27" s="1443">
        <f t="shared" si="5"/>
        <v>698</v>
      </c>
      <c r="I27" s="1372"/>
      <c r="J27" s="1373"/>
      <c r="K27" s="1371">
        <v>16</v>
      </c>
      <c r="L27" s="1372"/>
      <c r="M27" s="1373"/>
      <c r="N27" s="1371">
        <v>72</v>
      </c>
      <c r="O27" s="1372"/>
      <c r="P27" s="1373"/>
      <c r="Q27" s="1449">
        <v>56</v>
      </c>
      <c r="R27" s="1450"/>
      <c r="S27" s="1451"/>
      <c r="T27" s="1371">
        <v>73</v>
      </c>
      <c r="U27" s="1372"/>
      <c r="V27" s="1373"/>
      <c r="W27" s="1371">
        <v>192</v>
      </c>
      <c r="X27" s="1372"/>
      <c r="Y27" s="1373"/>
      <c r="Z27" s="1371">
        <v>289</v>
      </c>
      <c r="AA27" s="1372"/>
      <c r="AB27" s="1373"/>
      <c r="AC27" s="1419">
        <v>4430</v>
      </c>
      <c r="AD27" s="1420"/>
      <c r="AE27" s="1420"/>
      <c r="AF27" s="1447">
        <f t="shared" si="6"/>
        <v>15.756207674943568</v>
      </c>
      <c r="AG27" s="1447"/>
      <c r="AH27" s="1447"/>
      <c r="AI27" s="1371">
        <v>2145</v>
      </c>
      <c r="AJ27" s="1372"/>
      <c r="AK27" s="1373"/>
      <c r="AL27" s="1429">
        <f t="shared" si="7"/>
        <v>4.1491841491841495</v>
      </c>
      <c r="AM27" s="1429"/>
      <c r="AN27" s="1371">
        <v>1661</v>
      </c>
      <c r="AO27" s="1372"/>
      <c r="AP27" s="1373"/>
      <c r="AQ27" s="1430">
        <f t="shared" si="8"/>
        <v>15.894039735099339</v>
      </c>
      <c r="AR27" s="1431"/>
      <c r="AS27" s="1452">
        <v>624</v>
      </c>
      <c r="AT27" s="1453"/>
      <c r="AU27" s="1454"/>
      <c r="AV27" s="1455">
        <f t="shared" si="9"/>
        <v>55.28846153846154</v>
      </c>
      <c r="AW27" s="1455"/>
    </row>
    <row r="28" spans="3:49" ht="15" customHeight="1">
      <c r="C28" s="1095" t="s">
        <v>678</v>
      </c>
      <c r="D28" s="1095"/>
      <c r="E28" s="1095"/>
      <c r="F28" s="1095"/>
      <c r="G28" s="1096"/>
      <c r="H28" s="1443">
        <f t="shared" ref="H28" si="10">SUM(K28:AB28)</f>
        <v>718</v>
      </c>
      <c r="I28" s="1372"/>
      <c r="J28" s="1373"/>
      <c r="K28" s="1371">
        <v>14</v>
      </c>
      <c r="L28" s="1372"/>
      <c r="M28" s="1373"/>
      <c r="N28" s="1371">
        <v>73</v>
      </c>
      <c r="O28" s="1372"/>
      <c r="P28" s="1373"/>
      <c r="Q28" s="1449">
        <v>79</v>
      </c>
      <c r="R28" s="1450"/>
      <c r="S28" s="1451"/>
      <c r="T28" s="1371">
        <v>66</v>
      </c>
      <c r="U28" s="1372"/>
      <c r="V28" s="1373"/>
      <c r="W28" s="1371">
        <v>181</v>
      </c>
      <c r="X28" s="1372"/>
      <c r="Y28" s="1373"/>
      <c r="Z28" s="1371">
        <v>305</v>
      </c>
      <c r="AA28" s="1372"/>
      <c r="AB28" s="1373"/>
      <c r="AC28" s="1419">
        <v>4494</v>
      </c>
      <c r="AD28" s="1420"/>
      <c r="AE28" s="1420"/>
      <c r="AF28" s="1447">
        <f t="shared" si="6"/>
        <v>15.9768580329328</v>
      </c>
      <c r="AG28" s="1447"/>
      <c r="AH28" s="1447"/>
      <c r="AI28" s="1371">
        <v>2130</v>
      </c>
      <c r="AJ28" s="1372"/>
      <c r="AK28" s="1373"/>
      <c r="AL28" s="1429">
        <f t="shared" si="7"/>
        <v>3.755868544600939</v>
      </c>
      <c r="AM28" s="1429"/>
      <c r="AN28" s="1371">
        <v>1692</v>
      </c>
      <c r="AO28" s="1372"/>
      <c r="AP28" s="1373"/>
      <c r="AQ28" s="1430">
        <f t="shared" si="8"/>
        <v>15.011820330969266</v>
      </c>
      <c r="AR28" s="1431"/>
      <c r="AS28" s="1452">
        <v>672</v>
      </c>
      <c r="AT28" s="1453"/>
      <c r="AU28" s="1454"/>
      <c r="AV28" s="1455">
        <f t="shared" si="9"/>
        <v>57.142857142857139</v>
      </c>
      <c r="AW28" s="1455"/>
    </row>
    <row r="29" spans="3:49" ht="15" customHeight="1">
      <c r="C29" s="1095" t="s">
        <v>679</v>
      </c>
      <c r="D29" s="1095"/>
      <c r="E29" s="1095"/>
      <c r="F29" s="1095"/>
      <c r="G29" s="1096"/>
      <c r="H29" s="1458">
        <f>SUM(K29:AB29)</f>
        <v>744</v>
      </c>
      <c r="I29" s="1459"/>
      <c r="J29" s="1460"/>
      <c r="K29" s="1461">
        <v>21</v>
      </c>
      <c r="L29" s="1459"/>
      <c r="M29" s="1460"/>
      <c r="N29" s="1461">
        <v>64</v>
      </c>
      <c r="O29" s="1459"/>
      <c r="P29" s="1460"/>
      <c r="Q29" s="1461">
        <v>77</v>
      </c>
      <c r="R29" s="1459"/>
      <c r="S29" s="1460"/>
      <c r="T29" s="1461">
        <v>66</v>
      </c>
      <c r="U29" s="1459"/>
      <c r="V29" s="1460"/>
      <c r="W29" s="1461">
        <v>180</v>
      </c>
      <c r="X29" s="1459"/>
      <c r="Y29" s="1460"/>
      <c r="Z29" s="1461">
        <v>336</v>
      </c>
      <c r="AA29" s="1459"/>
      <c r="AB29" s="1460"/>
      <c r="AC29" s="1462">
        <f>+AI29+AN29+AS29</f>
        <v>4548</v>
      </c>
      <c r="AD29" s="1463"/>
      <c r="AE29" s="1463"/>
      <c r="AF29" s="1464">
        <f>H29/AC29*100</f>
        <v>16.358839050131927</v>
      </c>
      <c r="AG29" s="1464"/>
      <c r="AH29" s="1464"/>
      <c r="AI29" s="1461">
        <v>2103</v>
      </c>
      <c r="AJ29" s="1459"/>
      <c r="AK29" s="1460"/>
      <c r="AL29" s="1464">
        <f>($T29+$K29)/$AI29*100</f>
        <v>4.1369472182596292</v>
      </c>
      <c r="AM29" s="1464"/>
      <c r="AN29" s="1461">
        <v>1712</v>
      </c>
      <c r="AO29" s="1459"/>
      <c r="AP29" s="1460"/>
      <c r="AQ29" s="1465">
        <f>($N29+$W29)/$AN29*100</f>
        <v>14.252336448598129</v>
      </c>
      <c r="AR29" s="1466"/>
      <c r="AS29" s="1467">
        <v>733</v>
      </c>
      <c r="AT29" s="1468"/>
      <c r="AU29" s="1469"/>
      <c r="AV29" s="1455">
        <f>($Q29+$Z29)/$AS29*100</f>
        <v>56.343792633015013</v>
      </c>
      <c r="AW29" s="1455"/>
    </row>
    <row r="30" spans="3:49" ht="15" customHeight="1">
      <c r="C30" s="1095" t="s">
        <v>680</v>
      </c>
      <c r="D30" s="1095"/>
      <c r="E30" s="1095"/>
      <c r="F30" s="1095"/>
      <c r="G30" s="1096"/>
      <c r="H30" s="1458">
        <v>764</v>
      </c>
      <c r="I30" s="1459"/>
      <c r="J30" s="1460"/>
      <c r="K30" s="1461">
        <v>23</v>
      </c>
      <c r="L30" s="1459"/>
      <c r="M30" s="1460"/>
      <c r="N30" s="1461">
        <v>58</v>
      </c>
      <c r="O30" s="1459"/>
      <c r="P30" s="1460"/>
      <c r="Q30" s="1461">
        <v>76</v>
      </c>
      <c r="R30" s="1459"/>
      <c r="S30" s="1460"/>
      <c r="T30" s="1461">
        <v>58</v>
      </c>
      <c r="U30" s="1459"/>
      <c r="V30" s="1460"/>
      <c r="W30" s="1461">
        <v>200</v>
      </c>
      <c r="X30" s="1459"/>
      <c r="Y30" s="1460"/>
      <c r="Z30" s="1461">
        <v>349</v>
      </c>
      <c r="AA30" s="1459"/>
      <c r="AB30" s="1460"/>
      <c r="AC30" s="1462">
        <v>4654</v>
      </c>
      <c r="AD30" s="1463"/>
      <c r="AE30" s="1463"/>
      <c r="AF30" s="1464">
        <f>H30/AC30*100</f>
        <v>16.415986248388485</v>
      </c>
      <c r="AG30" s="1464"/>
      <c r="AH30" s="1464"/>
      <c r="AI30" s="1461">
        <v>2098</v>
      </c>
      <c r="AJ30" s="1459"/>
      <c r="AK30" s="1460"/>
      <c r="AL30" s="1464">
        <f>($T30+$K30)/$AI30*100</f>
        <v>3.8608198284080073</v>
      </c>
      <c r="AM30" s="1464"/>
      <c r="AN30" s="1461">
        <v>1773</v>
      </c>
      <c r="AO30" s="1459"/>
      <c r="AP30" s="1460"/>
      <c r="AQ30" s="1465">
        <f>($N30+$W30)/$AN30*100</f>
        <v>14.551607445008461</v>
      </c>
      <c r="AR30" s="1466"/>
      <c r="AS30" s="1467">
        <v>783</v>
      </c>
      <c r="AT30" s="1468"/>
      <c r="AU30" s="1469"/>
      <c r="AV30" s="1455">
        <f>($Q30+$Z30)/$AS30*100</f>
        <v>54.278416347381864</v>
      </c>
      <c r="AW30" s="1455"/>
    </row>
    <row r="31" spans="3:49" ht="12.75" thickBot="1">
      <c r="C31" s="1126"/>
      <c r="D31" s="1126"/>
      <c r="E31" s="1126"/>
      <c r="F31" s="1126"/>
      <c r="G31" s="1470"/>
      <c r="H31" s="1471"/>
      <c r="I31" s="1472"/>
      <c r="J31" s="1473"/>
      <c r="K31" s="1474"/>
      <c r="L31" s="1475"/>
      <c r="M31" s="1476"/>
      <c r="N31" s="1477"/>
      <c r="O31" s="1472"/>
      <c r="P31" s="1473"/>
      <c r="Q31" s="1478"/>
      <c r="R31" s="1479"/>
      <c r="S31" s="1480"/>
      <c r="T31" s="1477"/>
      <c r="U31" s="1472"/>
      <c r="V31" s="1473"/>
      <c r="W31" s="1481"/>
      <c r="X31" s="1482"/>
      <c r="Y31" s="1483"/>
      <c r="Z31" s="1478"/>
      <c r="AA31" s="1484"/>
      <c r="AB31" s="1480"/>
      <c r="AC31" s="1485"/>
      <c r="AD31" s="1486"/>
      <c r="AE31" s="1486"/>
      <c r="AF31" s="1486"/>
      <c r="AG31" s="1486"/>
      <c r="AH31" s="1486"/>
      <c r="AI31" s="1487"/>
      <c r="AJ31" s="1488"/>
      <c r="AK31" s="1489"/>
      <c r="AL31" s="1490"/>
      <c r="AM31" s="1490"/>
      <c r="AN31" s="1487"/>
      <c r="AO31" s="1488"/>
      <c r="AP31" s="1489"/>
      <c r="AQ31" s="1491"/>
      <c r="AR31" s="1490"/>
      <c r="AS31" s="1492"/>
      <c r="AT31" s="1493"/>
      <c r="AU31" s="1494"/>
      <c r="AV31" s="1493"/>
      <c r="AW31" s="1493"/>
    </row>
    <row r="32" spans="3:49" ht="12.75" thickTop="1">
      <c r="C32" s="903" t="s">
        <v>681</v>
      </c>
      <c r="D32" s="679"/>
      <c r="E32" s="679"/>
      <c r="F32" s="679"/>
      <c r="G32" s="679"/>
      <c r="H32" s="903"/>
      <c r="I32" s="903"/>
      <c r="J32" s="903"/>
      <c r="K32" s="1495"/>
      <c r="L32" s="1495"/>
      <c r="M32" s="1495"/>
      <c r="N32" s="1495"/>
      <c r="O32" s="1495"/>
      <c r="P32" s="1495"/>
      <c r="Q32" s="1495"/>
      <c r="R32" s="1495"/>
      <c r="S32" s="1495"/>
      <c r="T32" s="1495"/>
      <c r="U32" s="1495"/>
      <c r="V32" s="1495"/>
      <c r="W32" s="903"/>
      <c r="X32" s="903"/>
      <c r="Y32" s="903"/>
      <c r="Z32" s="903"/>
      <c r="AA32" s="903"/>
      <c r="AB32" s="903"/>
      <c r="AC32" s="903"/>
      <c r="AD32" s="903"/>
      <c r="AE32" s="903"/>
      <c r="AF32" s="903"/>
      <c r="AG32" s="903"/>
      <c r="AH32" s="903"/>
      <c r="AI32" s="1496"/>
      <c r="AJ32" s="1496"/>
      <c r="AK32" s="1496"/>
      <c r="AL32" s="1496"/>
      <c r="AM32" s="1496"/>
      <c r="AN32" s="1497"/>
      <c r="AO32" s="1497"/>
      <c r="AP32" s="1273"/>
      <c r="AQ32" s="1273"/>
      <c r="AR32" s="1273"/>
      <c r="AS32" s="1497"/>
      <c r="AT32" s="1497"/>
      <c r="AU32" s="1497"/>
      <c r="AV32" s="1497"/>
      <c r="AW32" s="1273" t="s">
        <v>682</v>
      </c>
    </row>
    <row r="33" spans="3:49">
      <c r="C33" s="903" t="s">
        <v>683</v>
      </c>
      <c r="D33" s="679"/>
      <c r="E33" s="679"/>
      <c r="F33" s="679"/>
      <c r="G33" s="679"/>
      <c r="H33" s="903"/>
      <c r="I33" s="903"/>
      <c r="J33" s="903"/>
      <c r="K33" s="1495"/>
      <c r="L33" s="1495"/>
      <c r="M33" s="1495"/>
      <c r="N33" s="1495"/>
      <c r="O33" s="1495"/>
      <c r="P33" s="1495"/>
      <c r="Q33" s="1495"/>
      <c r="R33" s="1495"/>
      <c r="S33" s="1495"/>
      <c r="T33" s="1495"/>
      <c r="U33" s="1495"/>
      <c r="V33" s="1495"/>
      <c r="W33" s="903"/>
      <c r="X33" s="903"/>
      <c r="Y33" s="903"/>
      <c r="Z33" s="903"/>
      <c r="AA33" s="903"/>
      <c r="AB33" s="903"/>
      <c r="AC33" s="903"/>
      <c r="AD33" s="903"/>
      <c r="AE33" s="903"/>
      <c r="AF33" s="903"/>
      <c r="AG33" s="903"/>
      <c r="AH33" s="903"/>
      <c r="AI33" s="1496"/>
      <c r="AJ33" s="1496"/>
      <c r="AK33" s="1496"/>
      <c r="AL33" s="1496"/>
      <c r="AM33" s="1496"/>
      <c r="AN33" s="1497"/>
      <c r="AO33" s="1497"/>
      <c r="AP33" s="1273"/>
      <c r="AQ33" s="1273"/>
      <c r="AR33" s="1273"/>
      <c r="AS33" s="1497"/>
      <c r="AT33" s="1497"/>
      <c r="AU33" s="1497"/>
      <c r="AV33" s="1497"/>
      <c r="AW33" s="1273"/>
    </row>
    <row r="34" spans="3:49">
      <c r="Q34" s="1080"/>
      <c r="R34" s="1080"/>
      <c r="S34" s="1080"/>
      <c r="T34" s="1080"/>
      <c r="U34" s="1080"/>
      <c r="V34" s="1080"/>
      <c r="W34" s="752"/>
      <c r="X34" s="752"/>
      <c r="Y34" s="752"/>
      <c r="Z34" s="752"/>
      <c r="AA34" s="752"/>
      <c r="AB34" s="752"/>
      <c r="AC34" s="1497"/>
      <c r="AD34" s="1497"/>
      <c r="AE34" s="1497"/>
      <c r="AF34" s="1497"/>
      <c r="AG34" s="1497"/>
      <c r="AH34" s="1497"/>
      <c r="AI34" s="1497"/>
      <c r="AJ34" s="1497"/>
      <c r="AK34" s="1497"/>
      <c r="AL34" s="1497"/>
      <c r="AM34" s="1497"/>
      <c r="AN34" s="1497"/>
      <c r="AO34" s="1273"/>
      <c r="AP34" s="1497"/>
      <c r="AQ34" s="1497"/>
      <c r="AR34" s="1273"/>
    </row>
    <row r="35" spans="3:49" ht="15.75" customHeight="1">
      <c r="Q35" s="1080"/>
      <c r="R35" s="1080"/>
      <c r="S35" s="1080"/>
      <c r="T35" s="1080"/>
      <c r="U35" s="1080"/>
      <c r="V35" s="1080"/>
      <c r="W35" s="752"/>
      <c r="X35" s="752"/>
      <c r="Y35" s="752"/>
      <c r="Z35" s="752"/>
      <c r="AA35" s="752"/>
      <c r="AB35" s="752"/>
    </row>
    <row r="36" spans="3:49">
      <c r="Q36" s="1080"/>
      <c r="R36" s="1080"/>
      <c r="S36" s="1080"/>
      <c r="T36" s="1080"/>
      <c r="U36" s="1080"/>
      <c r="V36" s="1080"/>
      <c r="W36" s="752"/>
      <c r="X36" s="752"/>
      <c r="Y36" s="752"/>
      <c r="Z36" s="752"/>
      <c r="AA36" s="752"/>
      <c r="AB36" s="752"/>
    </row>
    <row r="37" spans="3:49">
      <c r="Q37" s="1080"/>
      <c r="R37" s="1080"/>
      <c r="S37" s="1080"/>
      <c r="T37" s="1080"/>
      <c r="U37" s="1080"/>
      <c r="V37" s="1080"/>
      <c r="W37" s="752"/>
      <c r="X37" s="752"/>
      <c r="Y37" s="752"/>
      <c r="Z37" s="752"/>
      <c r="AA37" s="752"/>
      <c r="AB37" s="752"/>
    </row>
    <row r="38" spans="3:49">
      <c r="Q38" s="1080"/>
      <c r="R38" s="1080"/>
      <c r="S38" s="1080"/>
      <c r="T38" s="1080"/>
      <c r="U38" s="1080"/>
      <c r="V38" s="1080"/>
      <c r="W38" s="752"/>
      <c r="X38" s="752"/>
      <c r="Y38" s="752"/>
      <c r="Z38" s="752"/>
      <c r="AA38" s="752"/>
      <c r="AB38" s="752"/>
    </row>
    <row r="39" spans="3:49">
      <c r="Q39" s="1080"/>
      <c r="R39" s="1080"/>
      <c r="S39" s="1080"/>
      <c r="T39" s="1080"/>
      <c r="U39" s="1080"/>
      <c r="V39" s="1080"/>
      <c r="W39" s="752"/>
      <c r="X39" s="752"/>
      <c r="Y39" s="752"/>
      <c r="Z39" s="752"/>
      <c r="AA39" s="752"/>
      <c r="AB39" s="752"/>
    </row>
    <row r="40" spans="3:49" ht="12" customHeight="1">
      <c r="Q40" s="1080"/>
      <c r="R40" s="1080"/>
      <c r="S40" s="1080"/>
      <c r="T40" s="1080"/>
      <c r="U40" s="1080"/>
      <c r="V40" s="1080"/>
      <c r="W40" s="752"/>
      <c r="X40" s="752"/>
      <c r="Y40" s="752"/>
      <c r="Z40" s="752"/>
      <c r="AA40" s="752"/>
      <c r="AB40" s="752"/>
    </row>
    <row r="41" spans="3:49">
      <c r="Q41" s="1080"/>
      <c r="R41" s="1080"/>
      <c r="S41" s="1080"/>
      <c r="T41" s="1080"/>
      <c r="U41" s="1080"/>
      <c r="V41" s="1080"/>
      <c r="W41" s="752"/>
      <c r="X41" s="752"/>
      <c r="Y41" s="752"/>
      <c r="Z41" s="752"/>
      <c r="AA41" s="752"/>
      <c r="AB41" s="752"/>
    </row>
    <row r="42" spans="3:49" ht="12" customHeight="1">
      <c r="Q42" s="1080"/>
      <c r="R42" s="1080"/>
      <c r="S42" s="1498"/>
      <c r="T42" s="1080"/>
      <c r="U42" s="1080"/>
      <c r="V42" s="1080"/>
      <c r="W42" s="752"/>
      <c r="X42" s="752"/>
      <c r="Y42" s="752"/>
      <c r="Z42" s="752"/>
      <c r="AA42" s="752"/>
      <c r="AB42" s="752"/>
    </row>
    <row r="43" spans="3:49" ht="12" customHeight="1">
      <c r="Q43" s="1080"/>
      <c r="R43" s="1080"/>
      <c r="S43" s="1080"/>
      <c r="T43" s="1080"/>
      <c r="U43" s="1080"/>
      <c r="V43" s="1080"/>
      <c r="W43" s="752"/>
      <c r="X43" s="752"/>
      <c r="Y43" s="752"/>
      <c r="Z43" s="752"/>
      <c r="AA43" s="752"/>
      <c r="AB43" s="752"/>
    </row>
    <row r="44" spans="3:49" ht="13.5" customHeight="1">
      <c r="Q44" s="1080"/>
      <c r="R44" s="1080"/>
      <c r="S44" s="1080"/>
      <c r="T44" s="1080"/>
      <c r="U44" s="1080"/>
      <c r="V44" s="1080"/>
      <c r="W44" s="752"/>
      <c r="X44" s="752"/>
      <c r="Y44" s="752"/>
      <c r="Z44" s="752"/>
      <c r="AA44" s="752"/>
      <c r="AB44" s="752"/>
    </row>
    <row r="45" spans="3:49" ht="12" customHeight="1">
      <c r="Q45" s="1080"/>
      <c r="R45" s="1080"/>
      <c r="S45" s="1080"/>
      <c r="T45" s="1080"/>
      <c r="U45" s="1080"/>
      <c r="V45" s="1080"/>
      <c r="W45" s="752"/>
      <c r="X45" s="752"/>
      <c r="Y45" s="752"/>
      <c r="Z45" s="752"/>
      <c r="AA45" s="752"/>
      <c r="AB45" s="752"/>
    </row>
    <row r="46" spans="3:49" ht="12" customHeight="1">
      <c r="Q46" s="1080"/>
      <c r="R46" s="1080"/>
      <c r="S46" s="1080"/>
      <c r="T46" s="1080"/>
      <c r="U46" s="1080"/>
      <c r="V46" s="1080"/>
      <c r="W46" s="752"/>
      <c r="X46" s="752"/>
      <c r="Y46" s="752"/>
      <c r="Z46" s="752"/>
      <c r="AA46" s="752"/>
      <c r="AB46" s="752"/>
    </row>
    <row r="47" spans="3:49" ht="12" customHeight="1">
      <c r="Q47" s="1080"/>
      <c r="R47" s="1080"/>
      <c r="S47" s="1080"/>
      <c r="T47" s="1080"/>
      <c r="U47" s="1080"/>
      <c r="V47" s="1080"/>
      <c r="W47" s="752"/>
      <c r="X47" s="752"/>
      <c r="Y47" s="752"/>
      <c r="Z47" s="752"/>
      <c r="AA47" s="752"/>
      <c r="AB47" s="752"/>
    </row>
    <row r="48" spans="3:49" ht="12" customHeight="1">
      <c r="Q48" s="1080"/>
      <c r="R48" s="1080"/>
      <c r="S48" s="1080"/>
      <c r="T48" s="1080"/>
      <c r="U48" s="1080"/>
      <c r="V48" s="1080"/>
      <c r="W48" s="752"/>
      <c r="X48" s="752"/>
      <c r="Y48" s="752"/>
      <c r="Z48" s="752"/>
      <c r="AA48" s="752"/>
      <c r="AB48" s="752"/>
    </row>
    <row r="49" spans="17:28" ht="12" customHeight="1">
      <c r="Q49" s="1080"/>
      <c r="R49" s="1080"/>
      <c r="S49" s="1080"/>
      <c r="T49" s="1080"/>
      <c r="U49" s="1080"/>
      <c r="V49" s="1080"/>
      <c r="W49" s="752"/>
      <c r="X49" s="752"/>
      <c r="Y49" s="752"/>
      <c r="Z49" s="752"/>
      <c r="AA49" s="752"/>
      <c r="AB49" s="752"/>
    </row>
    <row r="50" spans="17:28" ht="12" customHeight="1">
      <c r="Q50" s="1080"/>
      <c r="R50" s="1080"/>
      <c r="S50" s="1080"/>
      <c r="T50" s="1080"/>
      <c r="U50" s="1080"/>
      <c r="V50" s="1080"/>
      <c r="W50" s="752"/>
      <c r="X50" s="752"/>
      <c r="Y50" s="752"/>
      <c r="Z50" s="752"/>
      <c r="AA50" s="752"/>
      <c r="AB50" s="752"/>
    </row>
    <row r="51" spans="17:28" ht="12" customHeight="1">
      <c r="Q51" s="1080"/>
      <c r="R51" s="1080"/>
      <c r="S51" s="1080"/>
      <c r="T51" s="1080"/>
      <c r="U51" s="1080"/>
      <c r="V51" s="1080"/>
      <c r="W51" s="752"/>
      <c r="X51" s="752"/>
      <c r="Y51" s="752"/>
      <c r="Z51" s="752"/>
      <c r="AA51" s="752"/>
      <c r="AB51" s="752"/>
    </row>
    <row r="52" spans="17:28">
      <c r="Q52" s="1499"/>
      <c r="R52" s="1499"/>
      <c r="S52" s="1499"/>
      <c r="T52" s="1499"/>
      <c r="U52" s="1499"/>
      <c r="V52" s="1499"/>
      <c r="W52" s="752"/>
      <c r="X52" s="752"/>
      <c r="Y52" s="752"/>
      <c r="Z52" s="752"/>
      <c r="AA52" s="752"/>
      <c r="AB52" s="752"/>
    </row>
    <row r="53" spans="17:28">
      <c r="Q53" s="1499"/>
      <c r="R53" s="1499"/>
      <c r="S53" s="1499"/>
      <c r="T53" s="1499"/>
      <c r="U53" s="1499"/>
      <c r="V53" s="1499"/>
      <c r="W53" s="752"/>
      <c r="X53" s="752"/>
      <c r="Y53" s="752"/>
      <c r="Z53" s="752"/>
      <c r="AA53" s="752"/>
      <c r="AB53" s="752"/>
    </row>
    <row r="54" spans="17:28">
      <c r="Q54" s="1499"/>
      <c r="R54" s="1499"/>
      <c r="S54" s="1499"/>
      <c r="T54" s="1499"/>
      <c r="U54" s="1499"/>
      <c r="V54" s="1499"/>
      <c r="W54" s="752"/>
      <c r="X54" s="752"/>
      <c r="Y54" s="752"/>
      <c r="Z54" s="752"/>
      <c r="AA54" s="752"/>
      <c r="AB54" s="752"/>
    </row>
    <row r="55" spans="17:28">
      <c r="Q55" s="1499"/>
      <c r="R55" s="1499"/>
      <c r="S55" s="1499"/>
      <c r="T55" s="1499"/>
      <c r="U55" s="1499"/>
      <c r="V55" s="1499"/>
      <c r="W55" s="752"/>
      <c r="X55" s="752"/>
      <c r="Y55" s="752"/>
      <c r="Z55" s="752"/>
      <c r="AA55" s="752"/>
      <c r="AB55" s="752"/>
    </row>
    <row r="56" spans="17:28">
      <c r="Q56" s="1499"/>
      <c r="R56" s="1499"/>
      <c r="S56" s="1499"/>
      <c r="T56" s="1499"/>
      <c r="U56" s="1499"/>
      <c r="V56" s="1499"/>
      <c r="W56" s="752"/>
      <c r="X56" s="752"/>
      <c r="Y56" s="752"/>
      <c r="Z56" s="752"/>
      <c r="AA56" s="752"/>
      <c r="AB56" s="752"/>
    </row>
    <row r="57" spans="17:28">
      <c r="Q57" s="1499"/>
      <c r="R57" s="1499"/>
      <c r="S57" s="1499"/>
      <c r="T57" s="1499"/>
      <c r="U57" s="1499"/>
      <c r="V57" s="1499"/>
      <c r="W57" s="752"/>
      <c r="X57" s="752"/>
      <c r="Y57" s="752"/>
      <c r="Z57" s="752"/>
      <c r="AA57" s="752"/>
      <c r="AB57" s="752"/>
    </row>
    <row r="58" spans="17:28">
      <c r="Q58" s="1499"/>
      <c r="R58" s="1499"/>
      <c r="S58" s="1499"/>
      <c r="T58" s="1499"/>
      <c r="U58" s="1499"/>
      <c r="V58" s="1499"/>
      <c r="W58" s="752"/>
      <c r="X58" s="752"/>
      <c r="Y58" s="752"/>
      <c r="Z58" s="752"/>
      <c r="AA58" s="752"/>
      <c r="AB58" s="752"/>
    </row>
    <row r="59" spans="17:28">
      <c r="Q59" s="1499"/>
      <c r="R59" s="1499"/>
      <c r="S59" s="1499"/>
      <c r="T59" s="1499"/>
      <c r="U59" s="1499"/>
      <c r="V59" s="1499"/>
      <c r="W59" s="752"/>
      <c r="X59" s="752"/>
      <c r="Y59" s="752"/>
      <c r="Z59" s="752"/>
      <c r="AA59" s="752"/>
      <c r="AB59" s="752"/>
    </row>
    <row r="60" spans="17:28">
      <c r="Q60" s="1499"/>
      <c r="R60" s="1499"/>
      <c r="S60" s="1499"/>
      <c r="T60" s="1499"/>
      <c r="U60" s="1499"/>
      <c r="V60" s="1499"/>
      <c r="W60" s="752"/>
      <c r="X60" s="752"/>
      <c r="Y60" s="752"/>
      <c r="Z60" s="752"/>
      <c r="AA60" s="752"/>
      <c r="AB60" s="752"/>
    </row>
    <row r="61" spans="17:28">
      <c r="Q61" s="1499"/>
      <c r="R61" s="1499"/>
      <c r="S61" s="1499"/>
      <c r="T61" s="1499"/>
      <c r="U61" s="1499"/>
      <c r="V61" s="1499"/>
      <c r="W61" s="752"/>
      <c r="X61" s="752"/>
      <c r="Y61" s="752"/>
      <c r="Z61" s="752"/>
      <c r="AA61" s="752"/>
      <c r="AB61" s="752"/>
    </row>
    <row r="62" spans="17:28">
      <c r="Q62" s="1499"/>
      <c r="R62" s="1499"/>
      <c r="S62" s="1499"/>
      <c r="T62" s="1499"/>
      <c r="U62" s="1499"/>
      <c r="V62" s="1499"/>
      <c r="W62" s="752"/>
      <c r="X62" s="752"/>
      <c r="Y62" s="752"/>
      <c r="Z62" s="752"/>
      <c r="AA62" s="752"/>
      <c r="AB62" s="752"/>
    </row>
    <row r="63" spans="17:28">
      <c r="Q63" s="1499"/>
      <c r="R63" s="1499"/>
      <c r="S63" s="1499"/>
      <c r="T63" s="1499"/>
      <c r="U63" s="1499"/>
      <c r="V63" s="1499"/>
      <c r="W63" s="752"/>
      <c r="X63" s="752"/>
      <c r="Y63" s="752"/>
      <c r="Z63" s="752"/>
      <c r="AA63" s="752"/>
      <c r="AB63" s="752"/>
    </row>
    <row r="64" spans="17:28">
      <c r="Q64" s="1499"/>
      <c r="R64" s="1499"/>
      <c r="S64" s="1499"/>
      <c r="T64" s="1499"/>
      <c r="U64" s="1499"/>
      <c r="V64" s="1499"/>
      <c r="W64" s="752"/>
      <c r="X64" s="752"/>
      <c r="Y64" s="752"/>
      <c r="Z64" s="752"/>
      <c r="AA64" s="752"/>
      <c r="AB64" s="752"/>
    </row>
    <row r="65" spans="17:28">
      <c r="Q65" s="1499"/>
      <c r="R65" s="1499"/>
      <c r="S65" s="1499"/>
      <c r="T65" s="1499"/>
      <c r="U65" s="1499"/>
      <c r="V65" s="1499"/>
      <c r="W65" s="752"/>
      <c r="X65" s="752"/>
      <c r="Y65" s="752"/>
      <c r="Z65" s="752"/>
      <c r="AA65" s="752"/>
      <c r="AB65" s="752"/>
    </row>
    <row r="66" spans="17:28">
      <c r="Q66" s="1499"/>
      <c r="R66" s="1499"/>
      <c r="S66" s="1499"/>
      <c r="T66" s="1499"/>
      <c r="U66" s="1499"/>
      <c r="V66" s="1499"/>
      <c r="W66" s="752"/>
      <c r="X66" s="752"/>
      <c r="Y66" s="752"/>
      <c r="Z66" s="752"/>
      <c r="AA66" s="752"/>
      <c r="AB66" s="752"/>
    </row>
    <row r="67" spans="17:28">
      <c r="Q67" s="1499"/>
      <c r="R67" s="1499"/>
      <c r="S67" s="1499"/>
      <c r="T67" s="1499"/>
      <c r="U67" s="1499"/>
      <c r="V67" s="1499"/>
      <c r="W67" s="752"/>
      <c r="X67" s="752"/>
      <c r="Y67" s="752"/>
      <c r="Z67" s="752"/>
      <c r="AA67" s="752"/>
      <c r="AB67" s="752"/>
    </row>
    <row r="68" spans="17:28">
      <c r="Q68" s="1499"/>
      <c r="R68" s="1499"/>
      <c r="S68" s="1499"/>
      <c r="T68" s="1499"/>
      <c r="U68" s="1499"/>
      <c r="V68" s="1499"/>
      <c r="W68" s="752"/>
      <c r="X68" s="752"/>
      <c r="Y68" s="752"/>
      <c r="Z68" s="752"/>
      <c r="AA68" s="752"/>
      <c r="AB68" s="752"/>
    </row>
    <row r="69" spans="17:28">
      <c r="Q69" s="1499"/>
      <c r="R69" s="1499"/>
      <c r="S69" s="1499"/>
      <c r="T69" s="1499"/>
      <c r="U69" s="1499"/>
      <c r="V69" s="1499"/>
      <c r="W69" s="752"/>
      <c r="X69" s="752"/>
      <c r="Y69" s="752"/>
      <c r="Z69" s="752"/>
      <c r="AA69" s="752"/>
      <c r="AB69" s="752"/>
    </row>
    <row r="70" spans="17:28">
      <c r="Q70" s="1499"/>
      <c r="R70" s="1499"/>
      <c r="S70" s="1499"/>
      <c r="T70" s="1499"/>
      <c r="U70" s="1499"/>
      <c r="V70" s="1499"/>
      <c r="W70" s="752"/>
      <c r="X70" s="752"/>
      <c r="Y70" s="752"/>
      <c r="Z70" s="752"/>
      <c r="AA70" s="752"/>
      <c r="AB70" s="752"/>
    </row>
    <row r="71" spans="17:28">
      <c r="Q71" s="1499"/>
      <c r="R71" s="1499"/>
      <c r="S71" s="1499"/>
      <c r="T71" s="1499"/>
      <c r="U71" s="1499"/>
      <c r="V71" s="1499"/>
      <c r="W71" s="752"/>
      <c r="X71" s="752"/>
      <c r="Y71" s="752"/>
      <c r="Z71" s="752"/>
      <c r="AA71" s="752"/>
      <c r="AB71" s="752"/>
    </row>
    <row r="72" spans="17:28">
      <c r="Q72" s="1499"/>
      <c r="R72" s="1499"/>
      <c r="S72" s="1499"/>
      <c r="T72" s="1499"/>
      <c r="U72" s="1499"/>
      <c r="V72" s="1499"/>
      <c r="W72" s="752"/>
      <c r="X72" s="752"/>
      <c r="Y72" s="752"/>
      <c r="Z72" s="752"/>
      <c r="AA72" s="752"/>
      <c r="AB72" s="752"/>
    </row>
    <row r="73" spans="17:28">
      <c r="Q73" s="1499"/>
      <c r="R73" s="1499"/>
      <c r="S73" s="1499"/>
      <c r="T73" s="1499"/>
      <c r="U73" s="1499"/>
      <c r="V73" s="1499"/>
      <c r="W73" s="752"/>
      <c r="X73" s="752"/>
      <c r="Y73" s="752"/>
      <c r="Z73" s="752"/>
      <c r="AA73" s="752"/>
      <c r="AB73" s="752"/>
    </row>
    <row r="74" spans="17:28">
      <c r="Q74" s="1499"/>
      <c r="R74" s="1499"/>
      <c r="S74" s="1499"/>
      <c r="T74" s="1499"/>
      <c r="U74" s="1499"/>
      <c r="V74" s="1499"/>
      <c r="W74" s="752"/>
      <c r="X74" s="752"/>
      <c r="Y74" s="752"/>
      <c r="Z74" s="752"/>
      <c r="AA74" s="752"/>
      <c r="AB74" s="752"/>
    </row>
    <row r="75" spans="17:28">
      <c r="Q75" s="1499"/>
      <c r="R75" s="1499"/>
      <c r="S75" s="1499"/>
      <c r="T75" s="1499"/>
      <c r="U75" s="1499"/>
      <c r="V75" s="1499"/>
      <c r="W75" s="752"/>
      <c r="X75" s="752"/>
      <c r="Y75" s="752"/>
      <c r="Z75" s="752"/>
      <c r="AA75" s="752"/>
      <c r="AB75" s="752"/>
    </row>
    <row r="76" spans="17:28">
      <c r="Q76" s="1499"/>
      <c r="R76" s="1499"/>
      <c r="S76" s="1499"/>
      <c r="T76" s="1499"/>
      <c r="U76" s="1499"/>
      <c r="V76" s="1499"/>
      <c r="W76" s="752"/>
      <c r="X76" s="752"/>
      <c r="Y76" s="752"/>
      <c r="Z76" s="752"/>
      <c r="AA76" s="752"/>
      <c r="AB76" s="752"/>
    </row>
    <row r="77" spans="17:28">
      <c r="Q77" s="1499"/>
      <c r="R77" s="1499"/>
      <c r="S77" s="1499"/>
      <c r="T77" s="1499"/>
      <c r="U77" s="1499"/>
      <c r="V77" s="1499"/>
      <c r="W77" s="752"/>
      <c r="X77" s="752"/>
      <c r="Y77" s="752"/>
      <c r="Z77" s="752"/>
      <c r="AA77" s="752"/>
      <c r="AB77" s="752"/>
    </row>
    <row r="78" spans="17:28">
      <c r="Q78" s="1499"/>
      <c r="R78" s="1499"/>
      <c r="S78" s="1499"/>
      <c r="T78" s="1499"/>
      <c r="U78" s="1499"/>
      <c r="V78" s="1499"/>
      <c r="W78" s="752"/>
      <c r="X78" s="752"/>
      <c r="Y78" s="752"/>
      <c r="Z78" s="752"/>
      <c r="AA78" s="752"/>
      <c r="AB78" s="752"/>
    </row>
    <row r="79" spans="17:28">
      <c r="Q79" s="1499"/>
      <c r="R79" s="1499"/>
      <c r="S79" s="1499"/>
      <c r="T79" s="1499"/>
      <c r="U79" s="1499"/>
      <c r="V79" s="1499"/>
      <c r="W79" s="752"/>
      <c r="X79" s="752"/>
      <c r="Y79" s="752"/>
      <c r="Z79" s="752"/>
      <c r="AA79" s="752"/>
      <c r="AB79" s="752"/>
    </row>
    <row r="80" spans="17:28">
      <c r="Q80" s="1499"/>
      <c r="R80" s="1499"/>
      <c r="S80" s="1499"/>
      <c r="T80" s="1499"/>
      <c r="U80" s="1499"/>
      <c r="V80" s="1499"/>
      <c r="W80" s="752"/>
      <c r="X80" s="752"/>
      <c r="Y80" s="752"/>
      <c r="Z80" s="752"/>
      <c r="AA80" s="752"/>
      <c r="AB80" s="752"/>
    </row>
    <row r="81" spans="17:28">
      <c r="Q81" s="1499"/>
      <c r="R81" s="1499"/>
      <c r="S81" s="1499"/>
      <c r="T81" s="1499"/>
      <c r="U81" s="1499"/>
      <c r="V81" s="1499"/>
      <c r="W81" s="752"/>
      <c r="X81" s="752"/>
      <c r="Y81" s="752"/>
      <c r="Z81" s="752"/>
      <c r="AA81" s="752"/>
      <c r="AB81" s="752"/>
    </row>
    <row r="82" spans="17:28">
      <c r="Q82" s="1499"/>
      <c r="R82" s="1499"/>
      <c r="S82" s="1499"/>
      <c r="T82" s="1499"/>
      <c r="U82" s="1499"/>
      <c r="V82" s="1499"/>
      <c r="W82" s="752"/>
      <c r="X82" s="752"/>
      <c r="Y82" s="752"/>
      <c r="Z82" s="752"/>
      <c r="AA82" s="752"/>
      <c r="AB82" s="752"/>
    </row>
    <row r="83" spans="17:28">
      <c r="Q83" s="1499"/>
      <c r="R83" s="1499"/>
      <c r="S83" s="1499"/>
      <c r="T83" s="1499"/>
      <c r="U83" s="1499"/>
      <c r="V83" s="1499"/>
      <c r="W83" s="752"/>
      <c r="X83" s="752"/>
      <c r="Y83" s="752"/>
      <c r="Z83" s="752"/>
      <c r="AA83" s="752"/>
      <c r="AB83" s="752"/>
    </row>
    <row r="84" spans="17:28">
      <c r="Q84" s="1499"/>
      <c r="R84" s="1499"/>
      <c r="S84" s="1499"/>
      <c r="T84" s="1499"/>
      <c r="U84" s="1499"/>
      <c r="V84" s="1499"/>
      <c r="W84" s="752"/>
      <c r="X84" s="752"/>
      <c r="Y84" s="752"/>
      <c r="Z84" s="752"/>
      <c r="AA84" s="752"/>
      <c r="AB84" s="752"/>
    </row>
    <row r="85" spans="17:28">
      <c r="Q85" s="1499"/>
      <c r="R85" s="1499"/>
      <c r="S85" s="1499"/>
      <c r="T85" s="1499"/>
      <c r="U85" s="1499"/>
      <c r="V85" s="1499"/>
      <c r="W85" s="752"/>
      <c r="X85" s="752"/>
      <c r="Y85" s="752"/>
      <c r="Z85" s="752"/>
      <c r="AA85" s="752"/>
      <c r="AB85" s="752"/>
    </row>
    <row r="86" spans="17:28">
      <c r="Q86" s="1499"/>
      <c r="R86" s="1499"/>
      <c r="S86" s="1499"/>
      <c r="T86" s="1499"/>
      <c r="U86" s="1499"/>
      <c r="V86" s="1499"/>
      <c r="W86" s="752"/>
      <c r="X86" s="752"/>
      <c r="Y86" s="752"/>
      <c r="Z86" s="752"/>
      <c r="AA86" s="752"/>
      <c r="AB86" s="752"/>
    </row>
    <row r="87" spans="17:28">
      <c r="Q87" s="1499"/>
      <c r="R87" s="1499"/>
      <c r="S87" s="1499"/>
      <c r="T87" s="1499"/>
      <c r="U87" s="1499"/>
      <c r="V87" s="1499"/>
      <c r="W87" s="752"/>
      <c r="X87" s="752"/>
      <c r="Y87" s="752"/>
      <c r="Z87" s="752"/>
      <c r="AA87" s="752"/>
      <c r="AB87" s="752"/>
    </row>
    <row r="88" spans="17:28">
      <c r="Q88" s="1499"/>
      <c r="R88" s="1499"/>
      <c r="S88" s="1499"/>
      <c r="T88" s="1499"/>
      <c r="U88" s="1499"/>
      <c r="V88" s="1499"/>
      <c r="W88" s="752"/>
      <c r="X88" s="752"/>
      <c r="Y88" s="752"/>
      <c r="Z88" s="752"/>
      <c r="AA88" s="752"/>
      <c r="AB88" s="752"/>
    </row>
    <row r="89" spans="17:28">
      <c r="Q89" s="1499"/>
      <c r="R89" s="1499"/>
      <c r="S89" s="1499"/>
      <c r="T89" s="1499"/>
      <c r="U89" s="1499"/>
      <c r="V89" s="1499"/>
      <c r="W89" s="752"/>
      <c r="X89" s="752"/>
      <c r="Y89" s="752"/>
      <c r="Z89" s="752"/>
      <c r="AA89" s="752"/>
      <c r="AB89" s="752"/>
    </row>
    <row r="90" spans="17:28">
      <c r="Q90" s="1499"/>
      <c r="R90" s="1499"/>
      <c r="S90" s="1499"/>
      <c r="T90" s="1499"/>
      <c r="U90" s="1499"/>
      <c r="V90" s="1499"/>
      <c r="W90" s="752"/>
      <c r="X90" s="752"/>
      <c r="Y90" s="752"/>
      <c r="Z90" s="752"/>
      <c r="AA90" s="752"/>
      <c r="AB90" s="752"/>
    </row>
    <row r="91" spans="17:28">
      <c r="Q91" s="1499"/>
      <c r="R91" s="1499"/>
      <c r="S91" s="1499"/>
      <c r="T91" s="1499"/>
      <c r="U91" s="1499"/>
      <c r="V91" s="1499"/>
      <c r="W91" s="752"/>
      <c r="X91" s="752"/>
      <c r="Y91" s="752"/>
      <c r="Z91" s="752"/>
      <c r="AA91" s="752"/>
      <c r="AB91" s="752"/>
    </row>
    <row r="92" spans="17:28">
      <c r="Q92" s="1499"/>
      <c r="R92" s="1499"/>
      <c r="S92" s="1499"/>
      <c r="T92" s="1499"/>
      <c r="U92" s="1499"/>
      <c r="V92" s="1499"/>
      <c r="W92" s="752"/>
      <c r="X92" s="752"/>
      <c r="Y92" s="752"/>
      <c r="Z92" s="752"/>
      <c r="AA92" s="752"/>
      <c r="AB92" s="752"/>
    </row>
    <row r="93" spans="17:28">
      <c r="Q93" s="1499"/>
      <c r="R93" s="1499"/>
      <c r="S93" s="1499"/>
      <c r="T93" s="1499"/>
      <c r="U93" s="1499"/>
      <c r="V93" s="1499"/>
      <c r="W93" s="752"/>
      <c r="X93" s="752"/>
      <c r="Y93" s="752"/>
      <c r="Z93" s="752"/>
      <c r="AA93" s="752"/>
      <c r="AB93" s="752"/>
    </row>
    <row r="94" spans="17:28">
      <c r="Q94" s="1499"/>
      <c r="R94" s="1499"/>
      <c r="S94" s="1499"/>
      <c r="T94" s="1499"/>
      <c r="U94" s="1499"/>
      <c r="V94" s="1499"/>
      <c r="W94" s="752"/>
      <c r="X94" s="752"/>
      <c r="Y94" s="752"/>
      <c r="Z94" s="752"/>
      <c r="AA94" s="752"/>
      <c r="AB94" s="752"/>
    </row>
    <row r="95" spans="17:28">
      <c r="Q95" s="1499"/>
      <c r="R95" s="1499"/>
      <c r="S95" s="1499"/>
      <c r="T95" s="1499"/>
      <c r="U95" s="1499"/>
      <c r="V95" s="1499"/>
      <c r="W95" s="752"/>
      <c r="X95" s="752"/>
      <c r="Y95" s="752"/>
      <c r="Z95" s="752"/>
      <c r="AA95" s="752"/>
      <c r="AB95" s="752"/>
    </row>
    <row r="96" spans="17:28">
      <c r="Q96" s="1499"/>
      <c r="R96" s="1499"/>
      <c r="S96" s="1499"/>
      <c r="T96" s="1499"/>
      <c r="U96" s="1499"/>
      <c r="V96" s="1499"/>
      <c r="W96" s="752"/>
      <c r="X96" s="752"/>
      <c r="Y96" s="752"/>
      <c r="Z96" s="752"/>
      <c r="AA96" s="752"/>
      <c r="AB96" s="752"/>
    </row>
    <row r="97" spans="17:28">
      <c r="Q97" s="1499"/>
      <c r="R97" s="1499"/>
      <c r="S97" s="1499"/>
      <c r="T97" s="1499"/>
      <c r="U97" s="1499"/>
      <c r="V97" s="1499"/>
      <c r="W97" s="752"/>
      <c r="X97" s="752"/>
      <c r="Y97" s="752"/>
      <c r="Z97" s="752"/>
      <c r="AA97" s="752"/>
      <c r="AB97" s="752"/>
    </row>
    <row r="98" spans="17:28">
      <c r="Q98" s="1499"/>
      <c r="R98" s="1499"/>
      <c r="S98" s="1499"/>
      <c r="T98" s="1499"/>
      <c r="U98" s="1499"/>
      <c r="V98" s="1499"/>
      <c r="W98" s="752"/>
      <c r="X98" s="752"/>
      <c r="Y98" s="752"/>
      <c r="Z98" s="752"/>
      <c r="AA98" s="752"/>
      <c r="AB98" s="752"/>
    </row>
    <row r="99" spans="17:28">
      <c r="Q99" s="1499"/>
      <c r="R99" s="1499"/>
      <c r="S99" s="1499"/>
      <c r="T99" s="1499"/>
      <c r="U99" s="1499"/>
      <c r="V99" s="1499"/>
      <c r="W99" s="752"/>
      <c r="X99" s="752"/>
      <c r="Y99" s="752"/>
      <c r="Z99" s="752"/>
      <c r="AA99" s="752"/>
      <c r="AB99" s="752"/>
    </row>
    <row r="100" spans="17:28">
      <c r="Q100" s="1499"/>
      <c r="R100" s="1499"/>
      <c r="S100" s="1499"/>
      <c r="T100" s="1499"/>
      <c r="U100" s="1499"/>
      <c r="V100" s="1499"/>
      <c r="W100" s="752"/>
      <c r="X100" s="752"/>
      <c r="Y100" s="752"/>
      <c r="Z100" s="752"/>
      <c r="AA100" s="752"/>
      <c r="AB100" s="752"/>
    </row>
    <row r="101" spans="17:28">
      <c r="Q101" s="1499"/>
      <c r="R101" s="1499"/>
      <c r="S101" s="1499"/>
      <c r="T101" s="1499"/>
      <c r="U101" s="1499"/>
      <c r="V101" s="1499"/>
      <c r="W101" s="752"/>
      <c r="X101" s="752"/>
      <c r="Y101" s="752"/>
      <c r="Z101" s="752"/>
      <c r="AA101" s="752"/>
      <c r="AB101" s="752"/>
    </row>
    <row r="102" spans="17:28">
      <c r="Q102" s="1499"/>
      <c r="R102" s="1499"/>
      <c r="S102" s="1499"/>
      <c r="T102" s="1499"/>
      <c r="U102" s="1499"/>
      <c r="V102" s="1499"/>
      <c r="W102" s="752"/>
      <c r="X102" s="752"/>
      <c r="Y102" s="752"/>
      <c r="Z102" s="752"/>
      <c r="AA102" s="752"/>
      <c r="AB102" s="752"/>
    </row>
    <row r="103" spans="17:28">
      <c r="Q103" s="1499"/>
      <c r="R103" s="1499"/>
      <c r="S103" s="1499"/>
      <c r="T103" s="1499"/>
      <c r="U103" s="1499"/>
      <c r="V103" s="1499"/>
      <c r="W103" s="752"/>
      <c r="X103" s="752"/>
      <c r="Y103" s="752"/>
      <c r="Z103" s="752"/>
      <c r="AA103" s="752"/>
      <c r="AB103" s="752"/>
    </row>
    <row r="104" spans="17:28">
      <c r="Q104" s="1499"/>
      <c r="R104" s="1499"/>
      <c r="S104" s="1499"/>
      <c r="T104" s="1499"/>
      <c r="U104" s="1499"/>
      <c r="V104" s="1499"/>
      <c r="W104" s="752"/>
      <c r="X104" s="752"/>
      <c r="Y104" s="752"/>
      <c r="Z104" s="752"/>
      <c r="AA104" s="752"/>
      <c r="AB104" s="752"/>
    </row>
    <row r="105" spans="17:28">
      <c r="Q105" s="1499"/>
      <c r="R105" s="1499"/>
      <c r="S105" s="1499"/>
      <c r="T105" s="1499"/>
      <c r="U105" s="1499"/>
      <c r="V105" s="1499"/>
      <c r="W105" s="752"/>
      <c r="X105" s="752"/>
      <c r="Y105" s="752"/>
      <c r="Z105" s="752"/>
      <c r="AA105" s="752"/>
      <c r="AB105" s="752"/>
    </row>
    <row r="106" spans="17:28">
      <c r="Q106" s="1499"/>
      <c r="R106" s="1499"/>
      <c r="S106" s="1499"/>
      <c r="T106" s="1499"/>
      <c r="U106" s="1499"/>
      <c r="V106" s="1499"/>
      <c r="W106" s="752"/>
      <c r="X106" s="752"/>
      <c r="Y106" s="752"/>
      <c r="Z106" s="752"/>
      <c r="AA106" s="752"/>
      <c r="AB106" s="752"/>
    </row>
    <row r="107" spans="17:28">
      <c r="Q107" s="1499"/>
      <c r="R107" s="1499"/>
      <c r="S107" s="1499"/>
      <c r="T107" s="1499"/>
      <c r="U107" s="1499"/>
      <c r="V107" s="1499"/>
      <c r="W107" s="752"/>
      <c r="X107" s="752"/>
      <c r="Y107" s="752"/>
      <c r="Z107" s="752"/>
      <c r="AA107" s="752"/>
      <c r="AB107" s="752"/>
    </row>
    <row r="108" spans="17:28">
      <c r="Q108" s="1499"/>
      <c r="R108" s="1499"/>
      <c r="S108" s="1499"/>
      <c r="T108" s="1499"/>
      <c r="U108" s="1499"/>
      <c r="V108" s="1499"/>
      <c r="W108" s="752"/>
      <c r="X108" s="752"/>
      <c r="Y108" s="752"/>
      <c r="Z108" s="752"/>
      <c r="AA108" s="752"/>
      <c r="AB108" s="752"/>
    </row>
    <row r="109" spans="17:28">
      <c r="Q109" s="1499"/>
      <c r="R109" s="1499"/>
      <c r="S109" s="1499"/>
      <c r="T109" s="1499"/>
      <c r="U109" s="1499"/>
      <c r="V109" s="1499"/>
      <c r="W109" s="752"/>
      <c r="X109" s="752"/>
      <c r="Y109" s="752"/>
      <c r="Z109" s="752"/>
      <c r="AA109" s="752"/>
      <c r="AB109" s="752"/>
    </row>
    <row r="110" spans="17:28">
      <c r="Q110" s="1499"/>
      <c r="R110" s="1499"/>
      <c r="S110" s="1499"/>
      <c r="T110" s="1499"/>
      <c r="U110" s="1499"/>
      <c r="V110" s="1499"/>
      <c r="W110" s="752"/>
      <c r="X110" s="752"/>
      <c r="Y110" s="752"/>
      <c r="Z110" s="752"/>
      <c r="AA110" s="752"/>
      <c r="AB110" s="752"/>
    </row>
    <row r="111" spans="17:28">
      <c r="Q111" s="1499"/>
      <c r="R111" s="1499"/>
      <c r="S111" s="1499"/>
      <c r="T111" s="1499"/>
      <c r="U111" s="1499"/>
      <c r="V111" s="1499"/>
      <c r="W111" s="752"/>
      <c r="X111" s="752"/>
      <c r="Y111" s="752"/>
      <c r="Z111" s="752"/>
      <c r="AA111" s="752"/>
      <c r="AB111" s="752"/>
    </row>
    <row r="112" spans="17:28">
      <c r="Q112" s="1499"/>
      <c r="R112" s="1499"/>
      <c r="S112" s="1499"/>
      <c r="T112" s="1499"/>
      <c r="U112" s="1499"/>
      <c r="V112" s="1499"/>
      <c r="W112" s="752"/>
      <c r="X112" s="752"/>
      <c r="Y112" s="752"/>
      <c r="Z112" s="752"/>
      <c r="AA112" s="752"/>
      <c r="AB112" s="752"/>
    </row>
    <row r="113" spans="17:28">
      <c r="Q113" s="1499"/>
      <c r="R113" s="1499"/>
      <c r="S113" s="1499"/>
      <c r="T113" s="1499"/>
      <c r="U113" s="1499"/>
      <c r="V113" s="1499"/>
      <c r="W113" s="752"/>
      <c r="X113" s="752"/>
      <c r="Y113" s="752"/>
      <c r="Z113" s="752"/>
      <c r="AA113" s="752"/>
      <c r="AB113" s="752"/>
    </row>
    <row r="114" spans="17:28">
      <c r="Q114" s="1499"/>
      <c r="R114" s="1499"/>
      <c r="S114" s="1499"/>
      <c r="T114" s="1499"/>
      <c r="U114" s="1499"/>
      <c r="V114" s="1499"/>
      <c r="W114" s="752"/>
      <c r="X114" s="752"/>
      <c r="Y114" s="752"/>
      <c r="Z114" s="752"/>
      <c r="AA114" s="752"/>
      <c r="AB114" s="752"/>
    </row>
    <row r="115" spans="17:28">
      <c r="Q115" s="1499"/>
      <c r="R115" s="1499"/>
      <c r="S115" s="1499"/>
      <c r="T115" s="1499"/>
      <c r="U115" s="1499"/>
      <c r="V115" s="1499"/>
      <c r="W115" s="752"/>
      <c r="X115" s="752"/>
      <c r="Y115" s="752"/>
      <c r="Z115" s="752"/>
      <c r="AA115" s="752"/>
      <c r="AB115" s="752"/>
    </row>
    <row r="116" spans="17:28">
      <c r="Q116" s="1499"/>
      <c r="R116" s="1499"/>
      <c r="S116" s="1499"/>
      <c r="T116" s="1499"/>
      <c r="U116" s="1499"/>
      <c r="V116" s="1499"/>
      <c r="W116" s="752"/>
      <c r="X116" s="752"/>
      <c r="Y116" s="752"/>
      <c r="Z116" s="752"/>
      <c r="AA116" s="752"/>
      <c r="AB116" s="752"/>
    </row>
    <row r="117" spans="17:28">
      <c r="Q117" s="1499"/>
      <c r="R117" s="1499"/>
      <c r="S117" s="1499"/>
      <c r="T117" s="1499"/>
      <c r="U117" s="1499"/>
      <c r="V117" s="1499"/>
      <c r="W117" s="752"/>
      <c r="X117" s="752"/>
      <c r="Y117" s="752"/>
      <c r="Z117" s="752"/>
      <c r="AA117" s="752"/>
      <c r="AB117" s="752"/>
    </row>
    <row r="118" spans="17:28">
      <c r="Q118" s="1499"/>
      <c r="R118" s="1499"/>
      <c r="S118" s="1499"/>
      <c r="T118" s="1499"/>
      <c r="U118" s="1499"/>
      <c r="V118" s="1499"/>
      <c r="W118" s="752"/>
      <c r="X118" s="752"/>
      <c r="Y118" s="752"/>
      <c r="Z118" s="752"/>
      <c r="AA118" s="752"/>
      <c r="AB118" s="752"/>
    </row>
    <row r="119" spans="17:28">
      <c r="Q119" s="1499"/>
      <c r="R119" s="1499"/>
      <c r="S119" s="1499"/>
      <c r="T119" s="1499"/>
      <c r="U119" s="1499"/>
      <c r="V119" s="1499"/>
      <c r="W119" s="752"/>
      <c r="X119" s="752"/>
      <c r="Y119" s="752"/>
      <c r="Z119" s="752"/>
      <c r="AA119" s="752"/>
      <c r="AB119" s="752"/>
    </row>
    <row r="120" spans="17:28">
      <c r="Q120" s="1499"/>
      <c r="R120" s="1499"/>
      <c r="S120" s="1499"/>
      <c r="T120" s="1499"/>
      <c r="U120" s="1499"/>
      <c r="V120" s="1499"/>
      <c r="W120" s="752"/>
      <c r="X120" s="752"/>
      <c r="Y120" s="752"/>
      <c r="Z120" s="752"/>
      <c r="AA120" s="752"/>
      <c r="AB120" s="752"/>
    </row>
    <row r="121" spans="17:28">
      <c r="Q121" s="1499"/>
      <c r="R121" s="1499"/>
      <c r="S121" s="1499"/>
      <c r="T121" s="1499"/>
      <c r="U121" s="1499"/>
      <c r="V121" s="1499"/>
      <c r="W121" s="752"/>
      <c r="X121" s="752"/>
      <c r="Y121" s="752"/>
      <c r="Z121" s="752"/>
      <c r="AA121" s="752"/>
      <c r="AB121" s="752"/>
    </row>
    <row r="122" spans="17:28">
      <c r="Q122" s="1499"/>
      <c r="R122" s="1499"/>
      <c r="S122" s="1499"/>
      <c r="T122" s="1499"/>
      <c r="U122" s="1499"/>
      <c r="V122" s="1499"/>
      <c r="W122" s="752"/>
      <c r="X122" s="752"/>
      <c r="Y122" s="752"/>
      <c r="Z122" s="752"/>
      <c r="AA122" s="752"/>
      <c r="AB122" s="752"/>
    </row>
    <row r="123" spans="17:28">
      <c r="Q123" s="1499"/>
      <c r="R123" s="1499"/>
      <c r="S123" s="1499"/>
      <c r="T123" s="1499"/>
      <c r="U123" s="1499"/>
      <c r="V123" s="1499"/>
      <c r="W123" s="752"/>
      <c r="X123" s="752"/>
      <c r="Y123" s="752"/>
      <c r="Z123" s="752"/>
      <c r="AA123" s="752"/>
      <c r="AB123" s="752"/>
    </row>
    <row r="124" spans="17:28">
      <c r="Q124" s="1499"/>
      <c r="R124" s="1499"/>
      <c r="S124" s="1499"/>
      <c r="T124" s="1499"/>
      <c r="U124" s="1499"/>
      <c r="V124" s="1499"/>
      <c r="W124" s="752"/>
      <c r="X124" s="752"/>
      <c r="Y124" s="752"/>
      <c r="Z124" s="752"/>
      <c r="AA124" s="752"/>
      <c r="AB124" s="752"/>
    </row>
    <row r="125" spans="17:28">
      <c r="Q125" s="1499"/>
      <c r="R125" s="1499"/>
      <c r="S125" s="1499"/>
      <c r="T125" s="1499"/>
      <c r="U125" s="1499"/>
      <c r="V125" s="1499"/>
      <c r="W125" s="752"/>
      <c r="X125" s="752"/>
      <c r="Y125" s="752"/>
      <c r="Z125" s="752"/>
      <c r="AA125" s="752"/>
      <c r="AB125" s="752"/>
    </row>
    <row r="126" spans="17:28">
      <c r="Q126" s="1499"/>
      <c r="R126" s="1499"/>
      <c r="S126" s="1499"/>
      <c r="T126" s="1499"/>
      <c r="U126" s="1499"/>
      <c r="V126" s="1499"/>
      <c r="W126" s="752"/>
      <c r="X126" s="752"/>
      <c r="Y126" s="752"/>
      <c r="Z126" s="752"/>
      <c r="AA126" s="752"/>
      <c r="AB126" s="752"/>
    </row>
    <row r="127" spans="17:28">
      <c r="Q127" s="1499"/>
      <c r="R127" s="1499"/>
      <c r="S127" s="1499"/>
      <c r="T127" s="1499"/>
      <c r="U127" s="1499"/>
      <c r="V127" s="1499"/>
      <c r="W127" s="752"/>
      <c r="X127" s="752"/>
      <c r="Y127" s="752"/>
      <c r="Z127" s="752"/>
      <c r="AA127" s="752"/>
      <c r="AB127" s="752"/>
    </row>
    <row r="128" spans="17:28">
      <c r="Q128" s="1499"/>
      <c r="R128" s="1499"/>
      <c r="S128" s="1499"/>
      <c r="T128" s="1499"/>
      <c r="U128" s="1499"/>
      <c r="V128" s="1499"/>
      <c r="W128" s="752"/>
      <c r="X128" s="752"/>
      <c r="Y128" s="752"/>
      <c r="Z128" s="752"/>
      <c r="AA128" s="752"/>
      <c r="AB128" s="752"/>
    </row>
    <row r="129" spans="17:28">
      <c r="Q129" s="1499"/>
      <c r="R129" s="1499"/>
      <c r="S129" s="1499"/>
      <c r="T129" s="1499"/>
      <c r="U129" s="1499"/>
      <c r="V129" s="1499"/>
      <c r="W129" s="752"/>
      <c r="X129" s="752"/>
      <c r="Y129" s="752"/>
      <c r="Z129" s="752"/>
      <c r="AA129" s="752"/>
      <c r="AB129" s="752"/>
    </row>
    <row r="130" spans="17:28">
      <c r="Q130" s="1499"/>
      <c r="R130" s="1499"/>
      <c r="S130" s="1499"/>
      <c r="T130" s="1499"/>
      <c r="U130" s="1499"/>
      <c r="V130" s="1499"/>
      <c r="W130" s="752"/>
      <c r="X130" s="752"/>
      <c r="Y130" s="752"/>
      <c r="Z130" s="752"/>
      <c r="AA130" s="752"/>
      <c r="AB130" s="752"/>
    </row>
    <row r="131" spans="17:28">
      <c r="Q131" s="1499"/>
      <c r="R131" s="1499"/>
      <c r="S131" s="1499"/>
      <c r="T131" s="1499"/>
      <c r="U131" s="1499"/>
      <c r="V131" s="1499"/>
      <c r="W131" s="752"/>
      <c r="X131" s="752"/>
      <c r="Y131" s="752"/>
      <c r="Z131" s="752"/>
      <c r="AA131" s="752"/>
      <c r="AB131" s="752"/>
    </row>
    <row r="132" spans="17:28">
      <c r="Q132" s="1499"/>
      <c r="R132" s="1499"/>
      <c r="S132" s="1499"/>
      <c r="T132" s="1499"/>
      <c r="U132" s="1499"/>
      <c r="V132" s="1499"/>
      <c r="W132" s="752"/>
      <c r="X132" s="752"/>
      <c r="Y132" s="752"/>
      <c r="Z132" s="752"/>
      <c r="AA132" s="752"/>
      <c r="AB132" s="752"/>
    </row>
    <row r="133" spans="17:28">
      <c r="Q133" s="1499"/>
      <c r="R133" s="1499"/>
      <c r="S133" s="1499"/>
      <c r="T133" s="1499"/>
      <c r="U133" s="1499"/>
      <c r="V133" s="1499"/>
      <c r="W133" s="752"/>
      <c r="X133" s="752"/>
      <c r="Y133" s="752"/>
      <c r="Z133" s="752"/>
      <c r="AA133" s="752"/>
      <c r="AB133" s="752"/>
    </row>
    <row r="134" spans="17:28">
      <c r="Q134" s="1499"/>
      <c r="R134" s="1499"/>
      <c r="S134" s="1499"/>
      <c r="T134" s="1499"/>
      <c r="U134" s="1499"/>
      <c r="V134" s="1499"/>
      <c r="W134" s="752"/>
      <c r="X134" s="752"/>
      <c r="Y134" s="752"/>
      <c r="Z134" s="752"/>
      <c r="AA134" s="752"/>
      <c r="AB134" s="752"/>
    </row>
    <row r="135" spans="17:28">
      <c r="Q135" s="1499"/>
      <c r="R135" s="1499"/>
      <c r="S135" s="1499"/>
      <c r="T135" s="1499"/>
      <c r="U135" s="1499"/>
      <c r="V135" s="1499"/>
      <c r="W135" s="752"/>
      <c r="X135" s="752"/>
      <c r="Y135" s="752"/>
      <c r="Z135" s="752"/>
      <c r="AA135" s="752"/>
      <c r="AB135" s="752"/>
    </row>
    <row r="136" spans="17:28">
      <c r="Q136" s="1499"/>
      <c r="R136" s="1499"/>
      <c r="S136" s="1499"/>
      <c r="T136" s="1499"/>
      <c r="U136" s="1499"/>
      <c r="V136" s="1499"/>
      <c r="W136" s="752"/>
      <c r="X136" s="752"/>
      <c r="Y136" s="752"/>
      <c r="Z136" s="752"/>
      <c r="AA136" s="752"/>
      <c r="AB136" s="752"/>
    </row>
    <row r="137" spans="17:28">
      <c r="Q137" s="1499"/>
      <c r="R137" s="1499"/>
      <c r="S137" s="1499"/>
      <c r="T137" s="1499"/>
      <c r="U137" s="1499"/>
      <c r="V137" s="1499"/>
      <c r="W137" s="752"/>
      <c r="X137" s="752"/>
      <c r="Y137" s="752"/>
      <c r="Z137" s="752"/>
      <c r="AA137" s="752"/>
      <c r="AB137" s="752"/>
    </row>
    <row r="138" spans="17:28">
      <c r="Q138" s="1499"/>
      <c r="R138" s="1499"/>
      <c r="S138" s="1499"/>
      <c r="T138" s="1499"/>
      <c r="U138" s="1499"/>
      <c r="V138" s="1499"/>
      <c r="W138" s="752"/>
      <c r="X138" s="752"/>
      <c r="Y138" s="752"/>
      <c r="Z138" s="752"/>
      <c r="AA138" s="752"/>
      <c r="AB138" s="752"/>
    </row>
    <row r="139" spans="17:28">
      <c r="Q139" s="1499"/>
      <c r="R139" s="1499"/>
      <c r="S139" s="1499"/>
      <c r="T139" s="1499"/>
      <c r="U139" s="1499"/>
      <c r="V139" s="1499"/>
      <c r="W139" s="752"/>
      <c r="X139" s="752"/>
      <c r="Y139" s="752"/>
      <c r="Z139" s="752"/>
      <c r="AA139" s="752"/>
      <c r="AB139" s="752"/>
    </row>
    <row r="140" spans="17:28">
      <c r="Q140" s="1499"/>
      <c r="R140" s="1499"/>
      <c r="S140" s="1499"/>
      <c r="T140" s="1499"/>
      <c r="U140" s="1499"/>
      <c r="V140" s="1499"/>
      <c r="W140" s="752"/>
      <c r="X140" s="752"/>
      <c r="Y140" s="752"/>
      <c r="Z140" s="752"/>
      <c r="AA140" s="752"/>
      <c r="AB140" s="752"/>
    </row>
    <row r="141" spans="17:28">
      <c r="Q141" s="1499"/>
      <c r="R141" s="1499"/>
      <c r="S141" s="1499"/>
      <c r="T141" s="1499"/>
      <c r="U141" s="1499"/>
      <c r="V141" s="1499"/>
      <c r="W141" s="752"/>
      <c r="X141" s="752"/>
      <c r="Y141" s="752"/>
      <c r="Z141" s="752"/>
      <c r="AA141" s="752"/>
      <c r="AB141" s="752"/>
    </row>
    <row r="142" spans="17:28">
      <c r="Q142" s="1499"/>
      <c r="R142" s="1499"/>
      <c r="S142" s="1499"/>
      <c r="T142" s="1499"/>
      <c r="U142" s="1499"/>
      <c r="V142" s="1499"/>
      <c r="W142" s="752"/>
      <c r="X142" s="752"/>
      <c r="Y142" s="752"/>
      <c r="Z142" s="752"/>
      <c r="AA142" s="752"/>
      <c r="AB142" s="752"/>
    </row>
    <row r="143" spans="17:28">
      <c r="Q143" s="1499"/>
      <c r="R143" s="1499"/>
      <c r="S143" s="1499"/>
      <c r="T143" s="1499"/>
      <c r="U143" s="1499"/>
      <c r="V143" s="1499"/>
      <c r="W143" s="752"/>
      <c r="X143" s="752"/>
      <c r="Y143" s="752"/>
      <c r="Z143" s="752"/>
      <c r="AA143" s="752"/>
      <c r="AB143" s="752"/>
    </row>
    <row r="144" spans="17:28">
      <c r="Q144" s="1499"/>
      <c r="R144" s="1499"/>
      <c r="S144" s="1499"/>
      <c r="T144" s="1499"/>
      <c r="U144" s="1499"/>
      <c r="V144" s="1499"/>
      <c r="W144" s="752"/>
      <c r="X144" s="752"/>
      <c r="Y144" s="752"/>
      <c r="Z144" s="752"/>
      <c r="AA144" s="752"/>
      <c r="AB144" s="752"/>
    </row>
    <row r="145" spans="17:28">
      <c r="Q145" s="1499"/>
      <c r="R145" s="1499"/>
      <c r="S145" s="1499"/>
      <c r="T145" s="1499"/>
      <c r="U145" s="1499"/>
      <c r="V145" s="1499"/>
      <c r="W145" s="752"/>
      <c r="X145" s="752"/>
      <c r="Y145" s="752"/>
      <c r="Z145" s="752"/>
      <c r="AA145" s="752"/>
      <c r="AB145" s="752"/>
    </row>
    <row r="146" spans="17:28">
      <c r="Q146" s="1499"/>
      <c r="R146" s="1499"/>
      <c r="S146" s="1499"/>
      <c r="T146" s="1499"/>
      <c r="U146" s="1499"/>
      <c r="V146" s="1499"/>
      <c r="W146" s="752"/>
      <c r="X146" s="752"/>
      <c r="Y146" s="752"/>
      <c r="Z146" s="752"/>
      <c r="AA146" s="752"/>
      <c r="AB146" s="752"/>
    </row>
    <row r="147" spans="17:28">
      <c r="Q147" s="1499"/>
      <c r="R147" s="1499"/>
      <c r="S147" s="1499"/>
      <c r="T147" s="1499"/>
      <c r="U147" s="1499"/>
      <c r="V147" s="1499"/>
      <c r="W147" s="752"/>
      <c r="X147" s="752"/>
      <c r="Y147" s="752"/>
      <c r="Z147" s="752"/>
      <c r="AA147" s="752"/>
      <c r="AB147" s="752"/>
    </row>
    <row r="148" spans="17:28">
      <c r="Q148" s="1499"/>
      <c r="R148" s="1499"/>
      <c r="S148" s="1499"/>
      <c r="T148" s="1499"/>
      <c r="U148" s="1499"/>
      <c r="V148" s="1499"/>
      <c r="W148" s="752"/>
      <c r="X148" s="752"/>
      <c r="Y148" s="752"/>
      <c r="Z148" s="752"/>
      <c r="AA148" s="752"/>
      <c r="AB148" s="752"/>
    </row>
    <row r="149" spans="17:28">
      <c r="Q149" s="1499"/>
      <c r="R149" s="1499"/>
      <c r="S149" s="1499"/>
      <c r="T149" s="1499"/>
      <c r="U149" s="1499"/>
      <c r="V149" s="1499"/>
      <c r="W149" s="752"/>
      <c r="X149" s="752"/>
      <c r="Y149" s="752"/>
      <c r="Z149" s="752"/>
      <c r="AA149" s="752"/>
      <c r="AB149" s="752"/>
    </row>
    <row r="150" spans="17:28">
      <c r="Q150" s="1499"/>
      <c r="R150" s="1499"/>
      <c r="S150" s="1499"/>
      <c r="T150" s="1499"/>
      <c r="U150" s="1499"/>
      <c r="V150" s="1499"/>
      <c r="W150" s="752"/>
      <c r="X150" s="752"/>
      <c r="Y150" s="752"/>
      <c r="Z150" s="752"/>
      <c r="AA150" s="752"/>
      <c r="AB150" s="752"/>
    </row>
    <row r="151" spans="17:28">
      <c r="Q151" s="1499"/>
      <c r="R151" s="1499"/>
      <c r="S151" s="1499"/>
      <c r="T151" s="1499"/>
      <c r="U151" s="1499"/>
      <c r="V151" s="1499"/>
      <c r="W151" s="752"/>
      <c r="X151" s="752"/>
      <c r="Y151" s="752"/>
      <c r="Z151" s="752"/>
      <c r="AA151" s="752"/>
      <c r="AB151" s="752"/>
    </row>
    <row r="152" spans="17:28">
      <c r="Q152" s="1499"/>
      <c r="R152" s="1499"/>
      <c r="S152" s="1499"/>
      <c r="T152" s="1499"/>
      <c r="U152" s="1499"/>
      <c r="V152" s="1499"/>
      <c r="W152" s="752"/>
      <c r="X152" s="752"/>
      <c r="Y152" s="752"/>
      <c r="Z152" s="752"/>
      <c r="AA152" s="752"/>
      <c r="AB152" s="752"/>
    </row>
    <row r="153" spans="17:28">
      <c r="Q153" s="1499"/>
      <c r="R153" s="1499"/>
      <c r="S153" s="1499"/>
      <c r="T153" s="1499"/>
      <c r="U153" s="1499"/>
      <c r="V153" s="1499"/>
      <c r="W153" s="752"/>
      <c r="X153" s="752"/>
      <c r="Y153" s="752"/>
      <c r="Z153" s="752"/>
      <c r="AA153" s="752"/>
      <c r="AB153" s="752"/>
    </row>
    <row r="154" spans="17:28">
      <c r="Q154" s="1499"/>
      <c r="R154" s="1499"/>
      <c r="S154" s="1499"/>
      <c r="T154" s="1499"/>
      <c r="U154" s="1499"/>
      <c r="V154" s="1499"/>
      <c r="W154" s="752"/>
      <c r="X154" s="752"/>
      <c r="Y154" s="752"/>
      <c r="Z154" s="752"/>
      <c r="AA154" s="752"/>
      <c r="AB154" s="752"/>
    </row>
    <row r="155" spans="17:28">
      <c r="Q155" s="1499"/>
      <c r="R155" s="1499"/>
      <c r="S155" s="1499"/>
      <c r="T155" s="1499"/>
      <c r="U155" s="1499"/>
      <c r="V155" s="1499"/>
      <c r="W155" s="752"/>
      <c r="X155" s="752"/>
      <c r="Y155" s="752"/>
      <c r="Z155" s="752"/>
      <c r="AA155" s="752"/>
      <c r="AB155" s="752"/>
    </row>
    <row r="156" spans="17:28">
      <c r="Q156" s="1499"/>
      <c r="R156" s="1499"/>
      <c r="S156" s="1499"/>
      <c r="T156" s="1499"/>
      <c r="U156" s="1499"/>
      <c r="V156" s="1499"/>
      <c r="W156" s="752"/>
      <c r="X156" s="752"/>
      <c r="Y156" s="752"/>
      <c r="Z156" s="752"/>
      <c r="AA156" s="752"/>
      <c r="AB156" s="752"/>
    </row>
    <row r="157" spans="17:28">
      <c r="Q157" s="1499"/>
      <c r="R157" s="1499"/>
      <c r="S157" s="1499"/>
      <c r="T157" s="1499"/>
      <c r="U157" s="1499"/>
      <c r="V157" s="1499"/>
      <c r="W157" s="752"/>
      <c r="X157" s="752"/>
      <c r="Y157" s="752"/>
      <c r="Z157" s="752"/>
      <c r="AA157" s="752"/>
      <c r="AB157" s="752"/>
    </row>
    <row r="158" spans="17:28">
      <c r="Q158" s="1499"/>
      <c r="R158" s="1499"/>
      <c r="S158" s="1499"/>
      <c r="T158" s="1499"/>
      <c r="U158" s="1499"/>
      <c r="V158" s="1499"/>
      <c r="W158" s="752"/>
      <c r="X158" s="752"/>
      <c r="Y158" s="752"/>
      <c r="Z158" s="752"/>
      <c r="AA158" s="752"/>
      <c r="AB158" s="752"/>
    </row>
    <row r="159" spans="17:28">
      <c r="Q159" s="1499"/>
      <c r="R159" s="1499"/>
      <c r="S159" s="1499"/>
      <c r="T159" s="1499"/>
      <c r="U159" s="1499"/>
      <c r="V159" s="1499"/>
      <c r="W159" s="752"/>
      <c r="X159" s="752"/>
      <c r="Y159" s="752"/>
      <c r="Z159" s="752"/>
      <c r="AA159" s="752"/>
      <c r="AB159" s="752"/>
    </row>
    <row r="160" spans="17:28">
      <c r="Q160" s="1499"/>
      <c r="R160" s="1499"/>
      <c r="S160" s="1499"/>
      <c r="T160" s="1499"/>
      <c r="U160" s="1499"/>
      <c r="V160" s="1499"/>
      <c r="W160" s="752"/>
      <c r="X160" s="752"/>
      <c r="Y160" s="752"/>
      <c r="Z160" s="752"/>
      <c r="AA160" s="752"/>
      <c r="AB160" s="752"/>
    </row>
    <row r="161" spans="17:28">
      <c r="Q161" s="1499"/>
      <c r="R161" s="1499"/>
      <c r="S161" s="1499"/>
      <c r="T161" s="1499"/>
      <c r="U161" s="1499"/>
      <c r="V161" s="1499"/>
      <c r="W161" s="752"/>
      <c r="X161" s="752"/>
      <c r="Y161" s="752"/>
      <c r="Z161" s="752"/>
      <c r="AA161" s="752"/>
      <c r="AB161" s="752"/>
    </row>
    <row r="162" spans="17:28">
      <c r="Q162" s="1499"/>
      <c r="R162" s="1499"/>
      <c r="S162" s="1499"/>
      <c r="T162" s="1499"/>
      <c r="U162" s="1499"/>
      <c r="V162" s="1499"/>
      <c r="W162" s="752"/>
      <c r="X162" s="752"/>
      <c r="Y162" s="752"/>
      <c r="Z162" s="752"/>
      <c r="AA162" s="752"/>
      <c r="AB162" s="752"/>
    </row>
    <row r="163" spans="17:28">
      <c r="Q163" s="1499"/>
      <c r="R163" s="1499"/>
      <c r="S163" s="1499"/>
      <c r="T163" s="1499"/>
      <c r="U163" s="1499"/>
      <c r="V163" s="1499"/>
      <c r="W163" s="752"/>
      <c r="X163" s="752"/>
      <c r="Y163" s="752"/>
      <c r="Z163" s="752"/>
      <c r="AA163" s="752"/>
      <c r="AB163" s="752"/>
    </row>
    <row r="164" spans="17:28">
      <c r="Q164" s="1499"/>
      <c r="R164" s="1499"/>
      <c r="S164" s="1499"/>
      <c r="T164" s="1499"/>
      <c r="U164" s="1499"/>
      <c r="V164" s="1499"/>
      <c r="W164" s="752"/>
      <c r="X164" s="752"/>
      <c r="Y164" s="752"/>
      <c r="Z164" s="752"/>
      <c r="AA164" s="752"/>
      <c r="AB164" s="752"/>
    </row>
    <row r="165" spans="17:28">
      <c r="Q165" s="1499"/>
      <c r="R165" s="1499"/>
      <c r="S165" s="1499"/>
      <c r="T165" s="1499"/>
      <c r="U165" s="1499"/>
      <c r="V165" s="1499"/>
      <c r="W165" s="752"/>
      <c r="X165" s="752"/>
      <c r="Y165" s="752"/>
      <c r="Z165" s="752"/>
      <c r="AA165" s="752"/>
      <c r="AB165" s="752"/>
    </row>
    <row r="166" spans="17:28">
      <c r="Q166" s="1499"/>
      <c r="R166" s="1499"/>
      <c r="S166" s="1499"/>
      <c r="T166" s="1499"/>
      <c r="U166" s="1499"/>
      <c r="V166" s="1499"/>
      <c r="W166" s="752"/>
      <c r="X166" s="752"/>
      <c r="Y166" s="752"/>
      <c r="Z166" s="752"/>
      <c r="AA166" s="752"/>
      <c r="AB166" s="752"/>
    </row>
    <row r="167" spans="17:28">
      <c r="Q167" s="1499"/>
      <c r="R167" s="1499"/>
      <c r="S167" s="1499"/>
      <c r="T167" s="1499"/>
      <c r="U167" s="1499"/>
      <c r="V167" s="1499"/>
      <c r="W167" s="752"/>
      <c r="X167" s="752"/>
      <c r="Y167" s="752"/>
      <c r="Z167" s="752"/>
      <c r="AA167" s="752"/>
      <c r="AB167" s="752"/>
    </row>
    <row r="168" spans="17:28">
      <c r="Q168" s="1499"/>
      <c r="R168" s="1499"/>
      <c r="S168" s="1499"/>
      <c r="T168" s="1499"/>
      <c r="U168" s="1499"/>
      <c r="V168" s="1499"/>
      <c r="W168" s="752"/>
      <c r="X168" s="752"/>
      <c r="Y168" s="752"/>
      <c r="Z168" s="752"/>
      <c r="AA168" s="752"/>
      <c r="AB168" s="752"/>
    </row>
    <row r="169" spans="17:28">
      <c r="Q169" s="1499"/>
      <c r="R169" s="1499"/>
      <c r="S169" s="1499"/>
      <c r="T169" s="1499"/>
      <c r="U169" s="1499"/>
      <c r="V169" s="1499"/>
      <c r="W169" s="752"/>
      <c r="X169" s="752"/>
      <c r="Y169" s="752"/>
      <c r="Z169" s="752"/>
      <c r="AA169" s="752"/>
      <c r="AB169" s="752"/>
    </row>
    <row r="170" spans="17:28">
      <c r="Q170" s="1499"/>
      <c r="R170" s="1499"/>
      <c r="S170" s="1499"/>
      <c r="T170" s="1499"/>
      <c r="U170" s="1499"/>
      <c r="V170" s="1499"/>
      <c r="W170" s="752"/>
      <c r="X170" s="752"/>
      <c r="Y170" s="752"/>
      <c r="Z170" s="752"/>
      <c r="AA170" s="752"/>
      <c r="AB170" s="752"/>
    </row>
    <row r="171" spans="17:28">
      <c r="Q171" s="1499"/>
      <c r="R171" s="1499"/>
      <c r="S171" s="1499"/>
      <c r="T171" s="1499"/>
      <c r="U171" s="1499"/>
      <c r="V171" s="1499"/>
      <c r="W171" s="752"/>
      <c r="X171" s="752"/>
      <c r="Y171" s="752"/>
      <c r="Z171" s="752"/>
      <c r="AA171" s="752"/>
      <c r="AB171" s="752"/>
    </row>
    <row r="172" spans="17:28">
      <c r="Q172" s="1499"/>
      <c r="R172" s="1499"/>
      <c r="S172" s="1499"/>
      <c r="T172" s="1499"/>
      <c r="U172" s="1499"/>
      <c r="V172" s="1499"/>
      <c r="W172" s="752"/>
      <c r="X172" s="752"/>
      <c r="Y172" s="752"/>
      <c r="Z172" s="752"/>
      <c r="AA172" s="752"/>
      <c r="AB172" s="752"/>
    </row>
    <row r="173" spans="17:28">
      <c r="Q173" s="1499"/>
      <c r="R173" s="1499"/>
      <c r="S173" s="1499"/>
      <c r="T173" s="1499"/>
      <c r="U173" s="1499"/>
      <c r="V173" s="1499"/>
      <c r="W173" s="752"/>
      <c r="X173" s="752"/>
      <c r="Y173" s="752"/>
      <c r="Z173" s="752"/>
      <c r="AA173" s="752"/>
      <c r="AB173" s="752"/>
    </row>
    <row r="174" spans="17:28">
      <c r="Q174" s="1499"/>
      <c r="R174" s="1499"/>
      <c r="S174" s="1499"/>
      <c r="T174" s="1499"/>
      <c r="U174" s="1499"/>
      <c r="V174" s="1499"/>
      <c r="W174" s="752"/>
      <c r="X174" s="752"/>
      <c r="Y174" s="752"/>
      <c r="Z174" s="752"/>
      <c r="AA174" s="752"/>
      <c r="AB174" s="752"/>
    </row>
    <row r="175" spans="17:28">
      <c r="Q175" s="1499"/>
      <c r="R175" s="1499"/>
      <c r="S175" s="1499"/>
      <c r="T175" s="1499"/>
      <c r="U175" s="1499"/>
      <c r="V175" s="1499"/>
      <c r="W175" s="752"/>
      <c r="X175" s="752"/>
      <c r="Y175" s="752"/>
      <c r="Z175" s="752"/>
      <c r="AA175" s="752"/>
      <c r="AB175" s="752"/>
    </row>
    <row r="176" spans="17:28">
      <c r="Q176" s="1499"/>
      <c r="R176" s="1499"/>
      <c r="S176" s="1499"/>
      <c r="T176" s="1499"/>
      <c r="U176" s="1499"/>
      <c r="V176" s="1499"/>
      <c r="W176" s="752"/>
      <c r="X176" s="752"/>
      <c r="Y176" s="752"/>
      <c r="Z176" s="752"/>
      <c r="AA176" s="752"/>
      <c r="AB176" s="752"/>
    </row>
    <row r="177" spans="17:28">
      <c r="Q177" s="1499"/>
      <c r="R177" s="1499"/>
      <c r="S177" s="1499"/>
      <c r="T177" s="1499"/>
      <c r="U177" s="1499"/>
      <c r="V177" s="1499"/>
      <c r="W177" s="752"/>
      <c r="X177" s="752"/>
      <c r="Y177" s="752"/>
      <c r="Z177" s="752"/>
      <c r="AA177" s="752"/>
      <c r="AB177" s="752"/>
    </row>
    <row r="178" spans="17:28">
      <c r="Q178" s="1499"/>
      <c r="R178" s="1499"/>
      <c r="S178" s="1499"/>
      <c r="T178" s="1499"/>
      <c r="U178" s="1499"/>
      <c r="V178" s="1499"/>
      <c r="W178" s="752"/>
      <c r="X178" s="752"/>
      <c r="Y178" s="752"/>
      <c r="Z178" s="752"/>
      <c r="AA178" s="752"/>
      <c r="AB178" s="752"/>
    </row>
    <row r="179" spans="17:28">
      <c r="Q179" s="1499"/>
      <c r="R179" s="1499"/>
      <c r="S179" s="1499"/>
      <c r="T179" s="1499"/>
      <c r="U179" s="1499"/>
      <c r="V179" s="1499"/>
      <c r="W179" s="752"/>
      <c r="X179" s="752"/>
      <c r="Y179" s="752"/>
      <c r="Z179" s="752"/>
      <c r="AA179" s="752"/>
      <c r="AB179" s="752"/>
    </row>
    <row r="180" spans="17:28">
      <c r="Q180" s="1499"/>
      <c r="R180" s="1499"/>
      <c r="S180" s="1499"/>
      <c r="T180" s="1499"/>
      <c r="U180" s="1499"/>
      <c r="V180" s="1499"/>
      <c r="W180" s="752"/>
      <c r="X180" s="752"/>
      <c r="Y180" s="752"/>
      <c r="Z180" s="752"/>
      <c r="AA180" s="752"/>
      <c r="AB180" s="752"/>
    </row>
    <row r="181" spans="17:28">
      <c r="Q181" s="1499"/>
      <c r="R181" s="1499"/>
      <c r="S181" s="1499"/>
      <c r="T181" s="1499"/>
      <c r="U181" s="1499"/>
      <c r="V181" s="1499"/>
      <c r="W181" s="752"/>
      <c r="X181" s="752"/>
      <c r="Y181" s="752"/>
      <c r="Z181" s="752"/>
      <c r="AA181" s="752"/>
      <c r="AB181" s="752"/>
    </row>
    <row r="182" spans="17:28">
      <c r="Q182" s="1499"/>
      <c r="R182" s="1499"/>
      <c r="S182" s="1499"/>
      <c r="T182" s="1499"/>
      <c r="U182" s="1499"/>
      <c r="V182" s="1499"/>
      <c r="W182" s="752"/>
      <c r="X182" s="752"/>
      <c r="Y182" s="752"/>
      <c r="Z182" s="752"/>
      <c r="AA182" s="752"/>
      <c r="AB182" s="752"/>
    </row>
    <row r="183" spans="17:28">
      <c r="Q183" s="1499"/>
      <c r="R183" s="1499"/>
      <c r="S183" s="1499"/>
      <c r="T183" s="1499"/>
      <c r="U183" s="1499"/>
      <c r="V183" s="1499"/>
      <c r="W183" s="752"/>
      <c r="X183" s="752"/>
      <c r="Y183" s="752"/>
      <c r="Z183" s="752"/>
      <c r="AA183" s="752"/>
      <c r="AB183" s="752"/>
    </row>
    <row r="184" spans="17:28">
      <c r="Q184" s="1499"/>
      <c r="R184" s="1499"/>
      <c r="S184" s="1499"/>
      <c r="T184" s="1499"/>
      <c r="U184" s="1499"/>
      <c r="V184" s="1499"/>
      <c r="W184" s="752"/>
      <c r="X184" s="752"/>
      <c r="Y184" s="752"/>
      <c r="Z184" s="752"/>
      <c r="AA184" s="752"/>
      <c r="AB184" s="752"/>
    </row>
    <row r="185" spans="17:28">
      <c r="Q185" s="1499"/>
      <c r="R185" s="1499"/>
      <c r="S185" s="1499"/>
      <c r="T185" s="1499"/>
      <c r="U185" s="1499"/>
      <c r="V185" s="1499"/>
      <c r="W185" s="752"/>
      <c r="X185" s="752"/>
      <c r="Y185" s="752"/>
      <c r="Z185" s="752"/>
      <c r="AA185" s="752"/>
      <c r="AB185" s="752"/>
    </row>
    <row r="186" spans="17:28">
      <c r="Q186" s="1499"/>
      <c r="R186" s="1499"/>
      <c r="S186" s="1499"/>
      <c r="T186" s="1499"/>
      <c r="U186" s="1499"/>
      <c r="V186" s="1499"/>
      <c r="W186" s="752"/>
      <c r="X186" s="752"/>
      <c r="Y186" s="752"/>
      <c r="Z186" s="752"/>
      <c r="AA186" s="752"/>
      <c r="AB186" s="752"/>
    </row>
    <row r="187" spans="17:28">
      <c r="Q187" s="1499"/>
      <c r="R187" s="1499"/>
      <c r="S187" s="1499"/>
      <c r="T187" s="1499"/>
      <c r="U187" s="1499"/>
      <c r="V187" s="1499"/>
      <c r="W187" s="752"/>
      <c r="X187" s="752"/>
      <c r="Y187" s="752"/>
      <c r="Z187" s="752"/>
      <c r="AA187" s="752"/>
      <c r="AB187" s="752"/>
    </row>
    <row r="188" spans="17:28">
      <c r="Q188" s="1499"/>
      <c r="R188" s="1499"/>
      <c r="S188" s="1499"/>
      <c r="T188" s="1499"/>
      <c r="U188" s="1499"/>
      <c r="V188" s="1499"/>
      <c r="W188" s="752"/>
      <c r="X188" s="752"/>
      <c r="Y188" s="752"/>
      <c r="Z188" s="752"/>
      <c r="AA188" s="752"/>
      <c r="AB188" s="752"/>
    </row>
    <row r="189" spans="17:28">
      <c r="Q189" s="1499"/>
      <c r="R189" s="1499"/>
      <c r="S189" s="1499"/>
      <c r="T189" s="1499"/>
      <c r="U189" s="1499"/>
      <c r="V189" s="1499"/>
      <c r="W189" s="752"/>
      <c r="X189" s="752"/>
      <c r="Y189" s="752"/>
      <c r="Z189" s="752"/>
      <c r="AA189" s="752"/>
      <c r="AB189" s="752"/>
    </row>
    <row r="190" spans="17:28">
      <c r="Q190" s="1499"/>
      <c r="R190" s="1499"/>
      <c r="S190" s="1499"/>
      <c r="T190" s="1499"/>
      <c r="U190" s="1499"/>
      <c r="V190" s="1499"/>
      <c r="W190" s="752"/>
      <c r="X190" s="752"/>
      <c r="Y190" s="752"/>
      <c r="Z190" s="752"/>
      <c r="AA190" s="752"/>
      <c r="AB190" s="752"/>
    </row>
  </sheetData>
  <mergeCells count="390">
    <mergeCell ref="AS31:AU31"/>
    <mergeCell ref="AV31:AW31"/>
    <mergeCell ref="W31:Y31"/>
    <mergeCell ref="Z31:AB31"/>
    <mergeCell ref="AC31:AE31"/>
    <mergeCell ref="AF31:AH31"/>
    <mergeCell ref="AI31:AK31"/>
    <mergeCell ref="AN31:AP31"/>
    <mergeCell ref="AN30:AP30"/>
    <mergeCell ref="AQ30:AR30"/>
    <mergeCell ref="AS30:AU30"/>
    <mergeCell ref="AV30:AW30"/>
    <mergeCell ref="C31:G31"/>
    <mergeCell ref="H31:J31"/>
    <mergeCell ref="K31:M31"/>
    <mergeCell ref="N31:P31"/>
    <mergeCell ref="Q31:S31"/>
    <mergeCell ref="T31:V31"/>
    <mergeCell ref="W30:Y30"/>
    <mergeCell ref="Z30:AB30"/>
    <mergeCell ref="AC30:AE30"/>
    <mergeCell ref="AF30:AH30"/>
    <mergeCell ref="AI30:AK30"/>
    <mergeCell ref="AL30:AM30"/>
    <mergeCell ref="AN29:AP29"/>
    <mergeCell ref="AQ29:AR29"/>
    <mergeCell ref="AS29:AU29"/>
    <mergeCell ref="AV29:AW29"/>
    <mergeCell ref="C30:G30"/>
    <mergeCell ref="H30:J30"/>
    <mergeCell ref="K30:M30"/>
    <mergeCell ref="N30:P30"/>
    <mergeCell ref="Q30:S30"/>
    <mergeCell ref="T30:V30"/>
    <mergeCell ref="W29:Y29"/>
    <mergeCell ref="Z29:AB29"/>
    <mergeCell ref="AC29:AE29"/>
    <mergeCell ref="AF29:AH29"/>
    <mergeCell ref="AI29:AK29"/>
    <mergeCell ref="AL29:AM29"/>
    <mergeCell ref="AN28:AP28"/>
    <mergeCell ref="AQ28:AR28"/>
    <mergeCell ref="AS28:AU28"/>
    <mergeCell ref="AV28:AW28"/>
    <mergeCell ref="C29:G29"/>
    <mergeCell ref="H29:J29"/>
    <mergeCell ref="K29:M29"/>
    <mergeCell ref="N29:P29"/>
    <mergeCell ref="Q29:S29"/>
    <mergeCell ref="T29:V29"/>
    <mergeCell ref="W28:Y28"/>
    <mergeCell ref="Z28:AB28"/>
    <mergeCell ref="AC28:AE28"/>
    <mergeCell ref="AF28:AH28"/>
    <mergeCell ref="AI28:AK28"/>
    <mergeCell ref="AL28:AM28"/>
    <mergeCell ref="AN27:AP27"/>
    <mergeCell ref="AQ27:AR27"/>
    <mergeCell ref="AS27:AU27"/>
    <mergeCell ref="AV27:AW27"/>
    <mergeCell ref="C28:G28"/>
    <mergeCell ref="H28:J28"/>
    <mergeCell ref="K28:M28"/>
    <mergeCell ref="N28:P28"/>
    <mergeCell ref="Q28:S28"/>
    <mergeCell ref="T28:V28"/>
    <mergeCell ref="W27:Y27"/>
    <mergeCell ref="Z27:AB27"/>
    <mergeCell ref="AC27:AE27"/>
    <mergeCell ref="AF27:AH27"/>
    <mergeCell ref="AI27:AK27"/>
    <mergeCell ref="AL27:AM27"/>
    <mergeCell ref="AN26:AP26"/>
    <mergeCell ref="AQ26:AR26"/>
    <mergeCell ref="AS26:AU26"/>
    <mergeCell ref="AV26:AW26"/>
    <mergeCell ref="C27:G27"/>
    <mergeCell ref="H27:J27"/>
    <mergeCell ref="K27:M27"/>
    <mergeCell ref="N27:P27"/>
    <mergeCell ref="Q27:S27"/>
    <mergeCell ref="T27:V27"/>
    <mergeCell ref="W26:Y26"/>
    <mergeCell ref="Z26:AB26"/>
    <mergeCell ref="AC26:AE26"/>
    <mergeCell ref="AF26:AH26"/>
    <mergeCell ref="AI26:AK26"/>
    <mergeCell ref="AL26:AM26"/>
    <mergeCell ref="AN25:AP25"/>
    <mergeCell ref="AQ25:AR25"/>
    <mergeCell ref="AS25:AU25"/>
    <mergeCell ref="AV25:AW25"/>
    <mergeCell ref="C26:G26"/>
    <mergeCell ref="H26:J26"/>
    <mergeCell ref="K26:M26"/>
    <mergeCell ref="N26:P26"/>
    <mergeCell ref="Q26:S26"/>
    <mergeCell ref="T26:V26"/>
    <mergeCell ref="W25:Y25"/>
    <mergeCell ref="Z25:AB25"/>
    <mergeCell ref="AC25:AE25"/>
    <mergeCell ref="AF25:AH25"/>
    <mergeCell ref="AI25:AK25"/>
    <mergeCell ref="AL25:AM25"/>
    <mergeCell ref="AN24:AP24"/>
    <mergeCell ref="AQ24:AR24"/>
    <mergeCell ref="AS24:AU24"/>
    <mergeCell ref="AV24:AW24"/>
    <mergeCell ref="C25:G25"/>
    <mergeCell ref="H25:J25"/>
    <mergeCell ref="K25:M25"/>
    <mergeCell ref="N25:P25"/>
    <mergeCell ref="Q25:S25"/>
    <mergeCell ref="T25:V25"/>
    <mergeCell ref="W24:Y24"/>
    <mergeCell ref="Z24:AB24"/>
    <mergeCell ref="AC24:AE24"/>
    <mergeCell ref="AF24:AH24"/>
    <mergeCell ref="AI24:AK24"/>
    <mergeCell ref="AL24:AM24"/>
    <mergeCell ref="AN23:AP23"/>
    <mergeCell ref="AQ23:AR23"/>
    <mergeCell ref="AS23:AU23"/>
    <mergeCell ref="AV23:AW23"/>
    <mergeCell ref="C24:G24"/>
    <mergeCell ref="H24:J24"/>
    <mergeCell ref="K24:M24"/>
    <mergeCell ref="N24:P24"/>
    <mergeCell ref="Q24:S24"/>
    <mergeCell ref="T24:V24"/>
    <mergeCell ref="W23:Y23"/>
    <mergeCell ref="Z23:AB23"/>
    <mergeCell ref="AC23:AE23"/>
    <mergeCell ref="AF23:AH23"/>
    <mergeCell ref="AI23:AK23"/>
    <mergeCell ref="AL23:AM23"/>
    <mergeCell ref="AN22:AP22"/>
    <mergeCell ref="AQ22:AR22"/>
    <mergeCell ref="AS22:AU22"/>
    <mergeCell ref="AV22:AW22"/>
    <mergeCell ref="C23:G23"/>
    <mergeCell ref="H23:J23"/>
    <mergeCell ref="K23:M23"/>
    <mergeCell ref="N23:P23"/>
    <mergeCell ref="Q23:S23"/>
    <mergeCell ref="T23:V23"/>
    <mergeCell ref="W22:Y22"/>
    <mergeCell ref="Z22:AB22"/>
    <mergeCell ref="AC22:AE22"/>
    <mergeCell ref="AF22:AH22"/>
    <mergeCell ref="AI22:AK22"/>
    <mergeCell ref="AL22:AM22"/>
    <mergeCell ref="AN21:AP21"/>
    <mergeCell ref="AQ21:AR21"/>
    <mergeCell ref="AS21:AU21"/>
    <mergeCell ref="AV21:AW21"/>
    <mergeCell ref="C22:G22"/>
    <mergeCell ref="H22:J22"/>
    <mergeCell ref="K22:M22"/>
    <mergeCell ref="N22:P22"/>
    <mergeCell ref="Q22:S22"/>
    <mergeCell ref="T22:V22"/>
    <mergeCell ref="W21:Y21"/>
    <mergeCell ref="Z21:AB21"/>
    <mergeCell ref="AC21:AE21"/>
    <mergeCell ref="AF21:AH21"/>
    <mergeCell ref="AI21:AK21"/>
    <mergeCell ref="AL21:AM21"/>
    <mergeCell ref="AN20:AP20"/>
    <mergeCell ref="AQ20:AR20"/>
    <mergeCell ref="AS20:AU20"/>
    <mergeCell ref="AV20:AW20"/>
    <mergeCell ref="C21:G21"/>
    <mergeCell ref="H21:J21"/>
    <mergeCell ref="K21:M21"/>
    <mergeCell ref="N21:P21"/>
    <mergeCell ref="Q21:S21"/>
    <mergeCell ref="T21:V21"/>
    <mergeCell ref="W20:Y20"/>
    <mergeCell ref="Z20:AB20"/>
    <mergeCell ref="AC20:AE20"/>
    <mergeCell ref="AF20:AH20"/>
    <mergeCell ref="AI20:AK20"/>
    <mergeCell ref="AL20:AM20"/>
    <mergeCell ref="AN19:AP19"/>
    <mergeCell ref="AQ19:AR19"/>
    <mergeCell ref="AS19:AU19"/>
    <mergeCell ref="AV19:AW19"/>
    <mergeCell ref="C20:G20"/>
    <mergeCell ref="H20:J20"/>
    <mergeCell ref="K20:M20"/>
    <mergeCell ref="N20:P20"/>
    <mergeCell ref="Q20:S20"/>
    <mergeCell ref="T20:V20"/>
    <mergeCell ref="W19:Y19"/>
    <mergeCell ref="Z19:AB19"/>
    <mergeCell ref="AC19:AE19"/>
    <mergeCell ref="AF19:AH19"/>
    <mergeCell ref="AI19:AK19"/>
    <mergeCell ref="AL19:AM19"/>
    <mergeCell ref="AN18:AP18"/>
    <mergeCell ref="AQ18:AR18"/>
    <mergeCell ref="AS18:AU18"/>
    <mergeCell ref="AV18:AW18"/>
    <mergeCell ref="C19:G19"/>
    <mergeCell ref="H19:J19"/>
    <mergeCell ref="K19:M19"/>
    <mergeCell ref="N19:P19"/>
    <mergeCell ref="Q19:S19"/>
    <mergeCell ref="T19:V19"/>
    <mergeCell ref="W18:Y18"/>
    <mergeCell ref="Z18:AB18"/>
    <mergeCell ref="AC18:AE18"/>
    <mergeCell ref="AF18:AH18"/>
    <mergeCell ref="AI18:AK18"/>
    <mergeCell ref="AL18:AM18"/>
    <mergeCell ref="AN17:AP17"/>
    <mergeCell ref="AQ17:AR17"/>
    <mergeCell ref="AS17:AU17"/>
    <mergeCell ref="AV17:AW17"/>
    <mergeCell ref="C18:G18"/>
    <mergeCell ref="H18:J18"/>
    <mergeCell ref="K18:M18"/>
    <mergeCell ref="N18:P18"/>
    <mergeCell ref="Q18:S18"/>
    <mergeCell ref="T18:V18"/>
    <mergeCell ref="W17:Y17"/>
    <mergeCell ref="Z17:AB17"/>
    <mergeCell ref="AC17:AE17"/>
    <mergeCell ref="AF17:AH17"/>
    <mergeCell ref="AI17:AK17"/>
    <mergeCell ref="AL17:AM17"/>
    <mergeCell ref="AN16:AP16"/>
    <mergeCell ref="AQ16:AR16"/>
    <mergeCell ref="AS16:AU16"/>
    <mergeCell ref="AV16:AW16"/>
    <mergeCell ref="C17:G17"/>
    <mergeCell ref="H17:J17"/>
    <mergeCell ref="K17:M17"/>
    <mergeCell ref="N17:P17"/>
    <mergeCell ref="Q17:S17"/>
    <mergeCell ref="T17:V17"/>
    <mergeCell ref="W16:Y16"/>
    <mergeCell ref="Z16:AB16"/>
    <mergeCell ref="AC16:AE16"/>
    <mergeCell ref="AF16:AH16"/>
    <mergeCell ref="AI16:AK16"/>
    <mergeCell ref="AL16:AM16"/>
    <mergeCell ref="AN15:AP15"/>
    <mergeCell ref="AQ15:AR15"/>
    <mergeCell ref="AS15:AU15"/>
    <mergeCell ref="AV15:AW15"/>
    <mergeCell ref="C16:G16"/>
    <mergeCell ref="H16:J16"/>
    <mergeCell ref="K16:M16"/>
    <mergeCell ref="N16:P16"/>
    <mergeCell ref="Q16:S16"/>
    <mergeCell ref="T16:V16"/>
    <mergeCell ref="W15:Y15"/>
    <mergeCell ref="Z15:AB15"/>
    <mergeCell ref="AC15:AE15"/>
    <mergeCell ref="AF15:AH15"/>
    <mergeCell ref="AI15:AK15"/>
    <mergeCell ref="AL15:AM15"/>
    <mergeCell ref="AN14:AP14"/>
    <mergeCell ref="AQ14:AR14"/>
    <mergeCell ref="AS14:AU14"/>
    <mergeCell ref="AV14:AW14"/>
    <mergeCell ref="C15:G15"/>
    <mergeCell ref="H15:J15"/>
    <mergeCell ref="K15:M15"/>
    <mergeCell ref="N15:P15"/>
    <mergeCell ref="Q15:S15"/>
    <mergeCell ref="T15:V15"/>
    <mergeCell ref="W14:Y14"/>
    <mergeCell ref="Z14:AB14"/>
    <mergeCell ref="AC14:AE14"/>
    <mergeCell ref="AF14:AH14"/>
    <mergeCell ref="AI14:AK14"/>
    <mergeCell ref="AL14:AM14"/>
    <mergeCell ref="AN13:AP13"/>
    <mergeCell ref="AQ13:AR13"/>
    <mergeCell ref="AS13:AU13"/>
    <mergeCell ref="AV13:AW13"/>
    <mergeCell ref="C14:G14"/>
    <mergeCell ref="H14:J14"/>
    <mergeCell ref="K14:M14"/>
    <mergeCell ref="N14:P14"/>
    <mergeCell ref="Q14:S14"/>
    <mergeCell ref="T14:V14"/>
    <mergeCell ref="W13:Y13"/>
    <mergeCell ref="Z13:AB13"/>
    <mergeCell ref="AC13:AE13"/>
    <mergeCell ref="AF13:AH13"/>
    <mergeCell ref="AI13:AK13"/>
    <mergeCell ref="AL13:AM13"/>
    <mergeCell ref="AN12:AP12"/>
    <mergeCell ref="AQ12:AR12"/>
    <mergeCell ref="AS12:AU12"/>
    <mergeCell ref="AV12:AW12"/>
    <mergeCell ref="C13:G13"/>
    <mergeCell ref="H13:J13"/>
    <mergeCell ref="K13:M13"/>
    <mergeCell ref="N13:P13"/>
    <mergeCell ref="Q13:S13"/>
    <mergeCell ref="T13:V13"/>
    <mergeCell ref="W12:Y12"/>
    <mergeCell ref="Z12:AB12"/>
    <mergeCell ref="AC12:AE12"/>
    <mergeCell ref="AF12:AH12"/>
    <mergeCell ref="AI12:AK12"/>
    <mergeCell ref="AL12:AM12"/>
    <mergeCell ref="AN11:AP11"/>
    <mergeCell ref="AQ11:AR11"/>
    <mergeCell ref="AS11:AU11"/>
    <mergeCell ref="AV11:AW11"/>
    <mergeCell ref="C12:G12"/>
    <mergeCell ref="H12:J12"/>
    <mergeCell ref="K12:M12"/>
    <mergeCell ref="N12:P12"/>
    <mergeCell ref="Q12:S12"/>
    <mergeCell ref="T12:V12"/>
    <mergeCell ref="W11:Y11"/>
    <mergeCell ref="Z11:AB11"/>
    <mergeCell ref="AC11:AE11"/>
    <mergeCell ref="AF11:AH11"/>
    <mergeCell ref="AI11:AK11"/>
    <mergeCell ref="AL11:AM11"/>
    <mergeCell ref="AN10:AP10"/>
    <mergeCell ref="AQ10:AR10"/>
    <mergeCell ref="AS10:AU10"/>
    <mergeCell ref="AV10:AW10"/>
    <mergeCell ref="C11:G11"/>
    <mergeCell ref="H11:J11"/>
    <mergeCell ref="K11:M11"/>
    <mergeCell ref="N11:P11"/>
    <mergeCell ref="Q11:S11"/>
    <mergeCell ref="T11:V11"/>
    <mergeCell ref="W10:Y10"/>
    <mergeCell ref="Z10:AB10"/>
    <mergeCell ref="AC10:AE10"/>
    <mergeCell ref="AF10:AH10"/>
    <mergeCell ref="AI10:AK10"/>
    <mergeCell ref="AL10:AM10"/>
    <mergeCell ref="AN9:AP9"/>
    <mergeCell ref="AQ9:AR9"/>
    <mergeCell ref="AS9:AU9"/>
    <mergeCell ref="AV9:AW9"/>
    <mergeCell ref="C10:G10"/>
    <mergeCell ref="H10:J10"/>
    <mergeCell ref="K10:M10"/>
    <mergeCell ref="N10:P10"/>
    <mergeCell ref="Q10:S10"/>
    <mergeCell ref="T10:V10"/>
    <mergeCell ref="W9:Y9"/>
    <mergeCell ref="Z9:AB9"/>
    <mergeCell ref="AC9:AE9"/>
    <mergeCell ref="AF9:AH9"/>
    <mergeCell ref="AI9:AK9"/>
    <mergeCell ref="AL9:AM9"/>
    <mergeCell ref="AN8:AP8"/>
    <mergeCell ref="AQ8:AR8"/>
    <mergeCell ref="AS8:AU8"/>
    <mergeCell ref="AV8:AW8"/>
    <mergeCell ref="C9:G9"/>
    <mergeCell ref="H9:J9"/>
    <mergeCell ref="K9:M9"/>
    <mergeCell ref="N9:P9"/>
    <mergeCell ref="Q9:S9"/>
    <mergeCell ref="T9:V9"/>
    <mergeCell ref="AN6:AR7"/>
    <mergeCell ref="AS6:AW7"/>
    <mergeCell ref="K7:M8"/>
    <mergeCell ref="N7:P8"/>
    <mergeCell ref="Q7:S8"/>
    <mergeCell ref="T7:V8"/>
    <mergeCell ref="W7:Y8"/>
    <mergeCell ref="Z7:AB8"/>
    <mergeCell ref="AI8:AK8"/>
    <mergeCell ref="AL8:AM8"/>
    <mergeCell ref="B2:C2"/>
    <mergeCell ref="C5:G8"/>
    <mergeCell ref="H5:AB5"/>
    <mergeCell ref="AC5:AW5"/>
    <mergeCell ref="H6:J8"/>
    <mergeCell ref="K6:S6"/>
    <mergeCell ref="T6:AB6"/>
    <mergeCell ref="AC6:AE8"/>
    <mergeCell ref="AF6:AH8"/>
    <mergeCell ref="AI6:AM7"/>
  </mergeCells>
  <phoneticPr fontId="3"/>
  <pageMargins left="0.25" right="0.25" top="0.75" bottom="0.75" header="0.3" footer="0.3"/>
  <pageSetup paperSize="9" scale="87" firstPageNumber="31" orientation="portrait" useFirstPageNumber="1" r:id="rId1"/>
  <headerFooter>
    <oddFooter>&amp;C&amp;"HGPｺﾞｼｯｸM,ﾒﾃﾞｨｳﾑ"&amp;10
&amp;P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A41ED-1474-476B-A25C-0FD1EF3DE1DA}">
  <dimension ref="B1:AL57"/>
  <sheetViews>
    <sheetView tabSelected="1" topLeftCell="A37" zoomScaleNormal="100" zoomScaleSheetLayoutView="100" workbookViewId="0">
      <selection activeCell="Q33" sqref="Q33:V33"/>
    </sheetView>
  </sheetViews>
  <sheetFormatPr defaultColWidth="2.625" defaultRowHeight="15.75" customHeight="1" outlineLevelCol="1"/>
  <cols>
    <col min="1" max="7" width="2.625" style="40"/>
    <col min="8" max="8" width="4.25" style="40" customWidth="1"/>
    <col min="9" max="11" width="2.625" style="40"/>
    <col min="12" max="14" width="3" style="40" customWidth="1"/>
    <col min="15" max="19" width="2.625" style="40"/>
    <col min="20" max="20" width="2.25" style="40" customWidth="1"/>
    <col min="21" max="21" width="2.5" style="40" customWidth="1"/>
    <col min="22" max="26" width="2.625" style="40" customWidth="1"/>
    <col min="27" max="34" width="2.625" style="40" hidden="1" customWidth="1" outlineLevel="1"/>
    <col min="35" max="35" width="2.625" style="72" hidden="1" customWidth="1" outlineLevel="1"/>
    <col min="36" max="36" width="2.625" style="72" customWidth="1" collapsed="1"/>
    <col min="37" max="38" width="2.625" style="72" customWidth="1"/>
    <col min="39" max="41" width="2.625" style="40" customWidth="1"/>
    <col min="42" max="16384" width="2.625" style="40"/>
  </cols>
  <sheetData>
    <row r="1" spans="2:38" s="4" customFormat="1" ht="15.75" customHeigh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128"/>
      <c r="AJ1" s="128"/>
      <c r="AK1" s="128"/>
      <c r="AL1" s="128"/>
    </row>
    <row r="2" spans="2:38" s="5" customFormat="1" ht="15.75" customHeight="1">
      <c r="C2" s="5" t="s">
        <v>54</v>
      </c>
      <c r="Z2" s="129"/>
    </row>
    <row r="3" spans="2:38" s="5" customFormat="1" ht="15.75" customHeight="1" thickBot="1">
      <c r="Z3" s="129" t="s">
        <v>55</v>
      </c>
    </row>
    <row r="4" spans="2:38" s="4" customFormat="1" ht="15.75" customHeight="1" thickTop="1">
      <c r="C4" s="130"/>
      <c r="D4" s="130"/>
      <c r="E4" s="130"/>
      <c r="F4" s="130"/>
      <c r="G4" s="130"/>
      <c r="H4" s="130"/>
      <c r="I4" s="53" t="s">
        <v>17</v>
      </c>
      <c r="J4" s="54"/>
      <c r="K4" s="54"/>
      <c r="L4" s="54"/>
      <c r="M4" s="54"/>
      <c r="N4" s="54"/>
      <c r="O4" s="55" t="s">
        <v>56</v>
      </c>
      <c r="P4" s="54"/>
      <c r="Q4" s="54"/>
      <c r="R4" s="54"/>
      <c r="S4" s="54"/>
      <c r="T4" s="54"/>
      <c r="U4" s="11"/>
      <c r="V4" s="8"/>
      <c r="W4" s="8"/>
      <c r="X4" s="8"/>
      <c r="Y4" s="8"/>
      <c r="Z4" s="8"/>
    </row>
    <row r="5" spans="2:38" s="4" customFormat="1" ht="15.75" customHeight="1">
      <c r="C5" s="131"/>
      <c r="D5" s="131"/>
      <c r="E5" s="131"/>
      <c r="F5" s="131"/>
      <c r="G5" s="131"/>
      <c r="H5" s="131"/>
      <c r="I5" s="56"/>
      <c r="J5" s="57"/>
      <c r="K5" s="57"/>
      <c r="L5" s="57"/>
      <c r="M5" s="57"/>
      <c r="N5" s="57"/>
      <c r="O5" s="57"/>
      <c r="P5" s="57"/>
      <c r="Q5" s="57"/>
      <c r="R5" s="57"/>
      <c r="S5" s="57"/>
      <c r="T5" s="57"/>
      <c r="U5" s="27"/>
      <c r="V5" s="27"/>
      <c r="W5" s="27"/>
      <c r="X5" s="27"/>
      <c r="Y5" s="27"/>
      <c r="Z5" s="27"/>
    </row>
    <row r="6" spans="2:38" s="132" customFormat="1" ht="15.75" customHeight="1">
      <c r="C6" s="133"/>
      <c r="D6" s="133"/>
      <c r="E6" s="133"/>
      <c r="F6" s="133"/>
      <c r="G6" s="133"/>
      <c r="H6" s="133"/>
      <c r="I6" s="134" t="s">
        <v>20</v>
      </c>
      <c r="J6" s="135"/>
      <c r="K6" s="135"/>
      <c r="L6" s="135"/>
      <c r="M6" s="135"/>
      <c r="N6" s="135"/>
      <c r="O6" s="135" t="s">
        <v>13</v>
      </c>
      <c r="P6" s="135"/>
      <c r="Q6" s="135"/>
      <c r="R6" s="135"/>
      <c r="S6" s="135"/>
      <c r="T6" s="135"/>
      <c r="U6" s="38"/>
      <c r="V6" s="38"/>
      <c r="W6" s="38"/>
      <c r="X6" s="38"/>
      <c r="Y6" s="38"/>
      <c r="Z6" s="38"/>
    </row>
    <row r="7" spans="2:38" ht="15.75" customHeight="1">
      <c r="C7" s="72" t="s">
        <v>57</v>
      </c>
      <c r="D7" s="72"/>
      <c r="E7" s="72"/>
      <c r="F7" s="72"/>
      <c r="G7" s="72"/>
      <c r="H7" s="72"/>
      <c r="I7" s="136">
        <v>183</v>
      </c>
      <c r="J7" s="137"/>
      <c r="K7" s="137"/>
      <c r="L7" s="137"/>
      <c r="M7" s="137"/>
      <c r="N7" s="137"/>
      <c r="O7" s="138"/>
      <c r="P7" s="138"/>
      <c r="Q7" s="138"/>
      <c r="R7" s="138"/>
      <c r="S7" s="138"/>
      <c r="T7" s="138"/>
      <c r="U7" s="71"/>
      <c r="V7" s="71"/>
      <c r="W7" s="71"/>
      <c r="X7" s="71"/>
      <c r="Y7" s="71"/>
      <c r="Z7" s="71"/>
      <c r="AI7" s="40"/>
      <c r="AJ7" s="40"/>
      <c r="AK7" s="40"/>
      <c r="AL7" s="40"/>
    </row>
    <row r="8" spans="2:38" ht="15.75" customHeight="1">
      <c r="C8" s="72" t="s">
        <v>58</v>
      </c>
      <c r="D8" s="72"/>
      <c r="E8" s="72"/>
      <c r="F8" s="72"/>
      <c r="G8" s="72"/>
      <c r="H8" s="72"/>
      <c r="I8" s="139">
        <v>104</v>
      </c>
      <c r="J8" s="140"/>
      <c r="K8" s="140"/>
      <c r="L8" s="140"/>
      <c r="M8" s="140"/>
      <c r="N8" s="140"/>
      <c r="O8" s="141">
        <f>I8/I7*100</f>
        <v>56.830601092896174</v>
      </c>
      <c r="P8" s="141"/>
      <c r="Q8" s="141"/>
      <c r="R8" s="141"/>
      <c r="S8" s="141"/>
      <c r="T8" s="141"/>
      <c r="U8" s="68"/>
      <c r="V8" s="68"/>
      <c r="W8" s="68"/>
      <c r="X8" s="68"/>
      <c r="Y8" s="68"/>
      <c r="Z8" s="68"/>
      <c r="AI8" s="40"/>
      <c r="AJ8" s="40"/>
      <c r="AK8" s="40"/>
      <c r="AL8" s="40"/>
    </row>
    <row r="9" spans="2:38" ht="15.75" customHeight="1" thickBot="1">
      <c r="C9" s="142"/>
      <c r="D9" s="75"/>
      <c r="E9" s="75"/>
      <c r="F9" s="75"/>
      <c r="G9" s="75"/>
      <c r="H9" s="75"/>
      <c r="I9" s="76"/>
      <c r="J9" s="77"/>
      <c r="K9" s="77"/>
      <c r="L9" s="77"/>
      <c r="M9" s="77"/>
      <c r="N9" s="77"/>
      <c r="O9" s="77"/>
      <c r="P9" s="77"/>
      <c r="Q9" s="77"/>
      <c r="R9" s="77"/>
      <c r="S9" s="77"/>
      <c r="T9" s="77"/>
      <c r="U9" s="41"/>
      <c r="V9" s="41"/>
      <c r="W9" s="41"/>
      <c r="X9" s="41"/>
      <c r="Y9" s="41"/>
      <c r="Z9" s="41"/>
      <c r="AI9" s="40"/>
      <c r="AJ9" s="40"/>
      <c r="AK9" s="40"/>
      <c r="AL9" s="40"/>
    </row>
    <row r="10" spans="2:38" ht="15.75" customHeight="1" thickTop="1">
      <c r="C10" s="78" t="s">
        <v>59</v>
      </c>
      <c r="Z10" s="7" t="s">
        <v>60</v>
      </c>
      <c r="AI10" s="40"/>
      <c r="AJ10" s="40"/>
      <c r="AK10" s="40"/>
      <c r="AL10" s="40"/>
    </row>
    <row r="11" spans="2:38" s="4" customFormat="1" ht="15.75" customHeight="1">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128"/>
      <c r="AJ11" s="128"/>
      <c r="AK11" s="128"/>
      <c r="AL11" s="128"/>
    </row>
    <row r="12" spans="2:38" s="5" customFormat="1" ht="15.75" customHeight="1">
      <c r="C12" s="143" t="s">
        <v>61</v>
      </c>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I12" s="128"/>
      <c r="AJ12" s="128"/>
      <c r="AK12" s="128"/>
      <c r="AL12" s="128"/>
    </row>
    <row r="13" spans="2:38" s="5" customFormat="1" ht="15.75" customHeight="1" thickBot="1">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5"/>
      <c r="AI13" s="128"/>
      <c r="AJ13" s="128"/>
      <c r="AK13" s="128"/>
      <c r="AL13" s="129" t="s">
        <v>62</v>
      </c>
    </row>
    <row r="14" spans="2:38" ht="15.75" customHeight="1" thickTop="1">
      <c r="C14" s="8" t="s">
        <v>63</v>
      </c>
      <c r="D14" s="8"/>
      <c r="E14" s="8"/>
      <c r="F14" s="8"/>
      <c r="G14" s="8"/>
      <c r="H14" s="146"/>
      <c r="I14" s="147" t="s">
        <v>64</v>
      </c>
      <c r="J14" s="148"/>
      <c r="K14" s="148"/>
      <c r="L14" s="148"/>
      <c r="M14" s="148"/>
      <c r="N14" s="148"/>
      <c r="O14" s="148"/>
      <c r="P14" s="148"/>
      <c r="Q14" s="148"/>
      <c r="R14" s="148"/>
      <c r="S14" s="148"/>
      <c r="T14" s="148"/>
      <c r="U14" s="148"/>
      <c r="V14" s="148"/>
      <c r="W14" s="148"/>
      <c r="X14" s="147" t="s">
        <v>65</v>
      </c>
      <c r="Y14" s="148"/>
      <c r="Z14" s="148"/>
      <c r="AA14" s="148"/>
      <c r="AB14" s="148"/>
      <c r="AC14" s="148"/>
      <c r="AD14" s="148"/>
      <c r="AE14" s="148"/>
      <c r="AF14" s="148"/>
      <c r="AG14" s="148"/>
      <c r="AH14" s="148"/>
      <c r="AI14" s="148"/>
      <c r="AJ14" s="148"/>
      <c r="AK14" s="148"/>
      <c r="AL14" s="148"/>
    </row>
    <row r="15" spans="2:38" ht="29.25" customHeight="1">
      <c r="C15" s="27"/>
      <c r="D15" s="27"/>
      <c r="E15" s="27"/>
      <c r="F15" s="27"/>
      <c r="G15" s="27"/>
      <c r="H15" s="149"/>
      <c r="I15" s="150" t="s">
        <v>66</v>
      </c>
      <c r="J15" s="151"/>
      <c r="K15" s="151"/>
      <c r="L15" s="152" t="s">
        <v>67</v>
      </c>
      <c r="M15" s="152"/>
      <c r="N15" s="152"/>
      <c r="O15" s="151" t="s">
        <v>68</v>
      </c>
      <c r="P15" s="151"/>
      <c r="Q15" s="151"/>
      <c r="R15" s="151" t="s">
        <v>69</v>
      </c>
      <c r="S15" s="151"/>
      <c r="T15" s="151"/>
      <c r="U15" s="151" t="s">
        <v>70</v>
      </c>
      <c r="V15" s="151"/>
      <c r="W15" s="153"/>
      <c r="X15" s="150" t="s">
        <v>66</v>
      </c>
      <c r="Y15" s="151"/>
      <c r="Z15" s="151"/>
      <c r="AA15" s="152" t="s">
        <v>67</v>
      </c>
      <c r="AB15" s="152"/>
      <c r="AC15" s="152"/>
      <c r="AD15" s="151" t="s">
        <v>68</v>
      </c>
      <c r="AE15" s="151"/>
      <c r="AF15" s="151"/>
      <c r="AG15" s="151" t="s">
        <v>69</v>
      </c>
      <c r="AH15" s="151"/>
      <c r="AI15" s="151"/>
      <c r="AJ15" s="151" t="s">
        <v>70</v>
      </c>
      <c r="AK15" s="151"/>
      <c r="AL15" s="154"/>
    </row>
    <row r="16" spans="2:38" s="155" customFormat="1" ht="15.75" customHeight="1">
      <c r="C16" s="62"/>
      <c r="D16" s="62"/>
      <c r="E16" s="62"/>
      <c r="F16" s="62"/>
      <c r="G16" s="62"/>
      <c r="H16" s="156"/>
      <c r="I16" s="134" t="s">
        <v>71</v>
      </c>
      <c r="J16" s="135"/>
      <c r="K16" s="135"/>
      <c r="L16" s="135" t="s">
        <v>71</v>
      </c>
      <c r="M16" s="135"/>
      <c r="N16" s="135"/>
      <c r="O16" s="135" t="s">
        <v>71</v>
      </c>
      <c r="P16" s="135"/>
      <c r="Q16" s="135"/>
      <c r="R16" s="135" t="s">
        <v>71</v>
      </c>
      <c r="S16" s="135"/>
      <c r="T16" s="135"/>
      <c r="U16" s="135" t="s">
        <v>71</v>
      </c>
      <c r="V16" s="135"/>
      <c r="W16" s="157"/>
      <c r="X16" s="134" t="s">
        <v>13</v>
      </c>
      <c r="Y16" s="135"/>
      <c r="Z16" s="135"/>
      <c r="AA16" s="135"/>
      <c r="AB16" s="135"/>
      <c r="AC16" s="135"/>
      <c r="AD16" s="135"/>
      <c r="AE16" s="135"/>
      <c r="AF16" s="135"/>
      <c r="AG16" s="135"/>
      <c r="AH16" s="135"/>
      <c r="AI16" s="135"/>
      <c r="AJ16" s="135" t="s">
        <v>13</v>
      </c>
      <c r="AK16" s="135"/>
      <c r="AL16" s="37"/>
    </row>
    <row r="17" spans="3:38" ht="15.75" customHeight="1">
      <c r="C17" s="158" t="s">
        <v>72</v>
      </c>
      <c r="D17" s="158"/>
      <c r="E17" s="158"/>
      <c r="F17" s="158"/>
      <c r="G17" s="158"/>
      <c r="H17" s="159"/>
      <c r="I17" s="160">
        <v>105800</v>
      </c>
      <c r="J17" s="161"/>
      <c r="K17" s="161"/>
      <c r="L17" s="161" t="s">
        <v>21</v>
      </c>
      <c r="M17" s="161"/>
      <c r="N17" s="161"/>
      <c r="O17" s="161" t="s">
        <v>21</v>
      </c>
      <c r="P17" s="161"/>
      <c r="Q17" s="161"/>
      <c r="R17" s="161" t="s">
        <v>21</v>
      </c>
      <c r="S17" s="161"/>
      <c r="T17" s="161"/>
      <c r="U17" s="161">
        <v>105800</v>
      </c>
      <c r="V17" s="161"/>
      <c r="W17" s="162"/>
      <c r="X17" s="163">
        <v>0.2</v>
      </c>
      <c r="Y17" s="164"/>
      <c r="Z17" s="164"/>
      <c r="AA17" s="164"/>
      <c r="AB17" s="164"/>
      <c r="AC17" s="164"/>
      <c r="AD17" s="164"/>
      <c r="AE17" s="164"/>
      <c r="AF17" s="164"/>
      <c r="AG17" s="164"/>
      <c r="AH17" s="164"/>
      <c r="AI17" s="164"/>
      <c r="AJ17" s="164">
        <v>0.2</v>
      </c>
      <c r="AK17" s="164"/>
      <c r="AL17" s="165"/>
    </row>
    <row r="18" spans="3:38" ht="15.75" customHeight="1">
      <c r="C18" s="166" t="s">
        <v>73</v>
      </c>
      <c r="D18" s="166"/>
      <c r="E18" s="166"/>
      <c r="F18" s="166"/>
      <c r="G18" s="166"/>
      <c r="H18" s="167"/>
      <c r="I18" s="100">
        <v>130000</v>
      </c>
      <c r="J18" s="101"/>
      <c r="K18" s="101"/>
      <c r="L18" s="101">
        <v>19900</v>
      </c>
      <c r="M18" s="101"/>
      <c r="N18" s="101"/>
      <c r="O18" s="101">
        <v>640500</v>
      </c>
      <c r="P18" s="101"/>
      <c r="Q18" s="101"/>
      <c r="R18" s="101">
        <v>74200</v>
      </c>
      <c r="S18" s="101"/>
      <c r="T18" s="101"/>
      <c r="U18" s="101">
        <v>256300</v>
      </c>
      <c r="V18" s="101"/>
      <c r="W18" s="168"/>
      <c r="X18" s="169">
        <v>2</v>
      </c>
      <c r="Y18" s="170"/>
      <c r="Z18" s="170"/>
      <c r="AA18" s="170">
        <v>-0.6</v>
      </c>
      <c r="AB18" s="170"/>
      <c r="AC18" s="170"/>
      <c r="AD18" s="170">
        <v>-0.8</v>
      </c>
      <c r="AE18" s="170"/>
      <c r="AF18" s="170"/>
      <c r="AG18" s="170">
        <v>0.8</v>
      </c>
      <c r="AH18" s="170"/>
      <c r="AI18" s="170"/>
      <c r="AJ18" s="170">
        <v>2.2999999999999998</v>
      </c>
      <c r="AK18" s="170"/>
      <c r="AL18" s="171"/>
    </row>
    <row r="19" spans="3:38" ht="15.75" customHeight="1">
      <c r="C19" s="166" t="s">
        <v>74</v>
      </c>
      <c r="D19" s="166"/>
      <c r="E19" s="166"/>
      <c r="F19" s="166"/>
      <c r="G19" s="166"/>
      <c r="H19" s="167"/>
      <c r="I19" s="100">
        <v>202900</v>
      </c>
      <c r="J19" s="101"/>
      <c r="K19" s="101"/>
      <c r="L19" s="101">
        <v>73500</v>
      </c>
      <c r="M19" s="101"/>
      <c r="N19" s="101"/>
      <c r="O19" s="101">
        <v>611600</v>
      </c>
      <c r="P19" s="101"/>
      <c r="Q19" s="101"/>
      <c r="R19" s="101">
        <v>143100</v>
      </c>
      <c r="S19" s="101"/>
      <c r="T19" s="101"/>
      <c r="U19" s="101">
        <v>284100</v>
      </c>
      <c r="V19" s="101"/>
      <c r="W19" s="168"/>
      <c r="X19" s="169">
        <v>2.8</v>
      </c>
      <c r="Y19" s="170"/>
      <c r="Z19" s="170"/>
      <c r="AA19" s="170">
        <v>0</v>
      </c>
      <c r="AB19" s="170"/>
      <c r="AC19" s="170"/>
      <c r="AD19" s="170">
        <v>0.1</v>
      </c>
      <c r="AE19" s="170"/>
      <c r="AF19" s="170"/>
      <c r="AG19" s="170">
        <v>1.8</v>
      </c>
      <c r="AH19" s="170"/>
      <c r="AI19" s="170"/>
      <c r="AJ19" s="170">
        <v>3.4</v>
      </c>
      <c r="AK19" s="170"/>
      <c r="AL19" s="171"/>
    </row>
    <row r="20" spans="3:38" ht="15.75" customHeight="1">
      <c r="C20" s="166"/>
      <c r="D20" s="166"/>
      <c r="E20" s="166"/>
      <c r="F20" s="166"/>
      <c r="G20" s="166"/>
      <c r="H20" s="167"/>
      <c r="I20" s="100"/>
      <c r="J20" s="101"/>
      <c r="K20" s="101"/>
      <c r="L20" s="101"/>
      <c r="M20" s="101"/>
      <c r="N20" s="101"/>
      <c r="O20" s="101"/>
      <c r="P20" s="101"/>
      <c r="Q20" s="101"/>
      <c r="R20" s="101"/>
      <c r="S20" s="101"/>
      <c r="T20" s="101"/>
      <c r="U20" s="101"/>
      <c r="V20" s="101"/>
      <c r="W20" s="168"/>
      <c r="X20" s="169"/>
      <c r="Y20" s="170"/>
      <c r="Z20" s="170"/>
      <c r="AA20" s="170"/>
      <c r="AB20" s="170"/>
      <c r="AC20" s="170"/>
      <c r="AD20" s="170"/>
      <c r="AE20" s="170"/>
      <c r="AF20" s="170"/>
      <c r="AG20" s="170"/>
      <c r="AH20" s="170"/>
      <c r="AI20" s="170"/>
      <c r="AJ20" s="170"/>
      <c r="AK20" s="170"/>
      <c r="AL20" s="171"/>
    </row>
    <row r="21" spans="3:38" ht="15.75" customHeight="1">
      <c r="C21" s="166" t="s">
        <v>75</v>
      </c>
      <c r="D21" s="166"/>
      <c r="E21" s="166"/>
      <c r="F21" s="166"/>
      <c r="G21" s="166"/>
      <c r="H21" s="167"/>
      <c r="I21" s="100"/>
      <c r="J21" s="101"/>
      <c r="K21" s="101"/>
      <c r="L21" s="101"/>
      <c r="M21" s="101"/>
      <c r="N21" s="101"/>
      <c r="O21" s="101"/>
      <c r="P21" s="101"/>
      <c r="Q21" s="101"/>
      <c r="R21" s="101"/>
      <c r="S21" s="101"/>
      <c r="T21" s="101"/>
      <c r="U21" s="101"/>
      <c r="V21" s="101"/>
      <c r="W21" s="168"/>
      <c r="X21" s="169"/>
      <c r="Y21" s="170"/>
      <c r="Z21" s="170"/>
      <c r="AA21" s="170"/>
      <c r="AB21" s="170"/>
      <c r="AC21" s="170"/>
      <c r="AD21" s="170"/>
      <c r="AE21" s="170"/>
      <c r="AF21" s="170"/>
      <c r="AG21" s="170"/>
      <c r="AH21" s="170"/>
      <c r="AI21" s="170"/>
      <c r="AJ21" s="170"/>
      <c r="AK21" s="170"/>
      <c r="AL21" s="171"/>
    </row>
    <row r="22" spans="3:38" ht="15.75" customHeight="1">
      <c r="C22" s="72"/>
      <c r="D22" s="166" t="s">
        <v>76</v>
      </c>
      <c r="E22" s="166"/>
      <c r="F22" s="166"/>
      <c r="G22" s="166"/>
      <c r="H22" s="167"/>
      <c r="I22" s="100">
        <v>99800</v>
      </c>
      <c r="J22" s="101"/>
      <c r="K22" s="101"/>
      <c r="L22" s="101" t="s">
        <v>21</v>
      </c>
      <c r="M22" s="101"/>
      <c r="N22" s="101"/>
      <c r="O22" s="101">
        <v>222300</v>
      </c>
      <c r="P22" s="101"/>
      <c r="Q22" s="101"/>
      <c r="R22" s="101">
        <v>64900</v>
      </c>
      <c r="S22" s="101"/>
      <c r="T22" s="101"/>
      <c r="U22" s="101">
        <v>131300</v>
      </c>
      <c r="V22" s="101"/>
      <c r="W22" s="168"/>
      <c r="X22" s="169">
        <v>0.5</v>
      </c>
      <c r="Y22" s="170"/>
      <c r="Z22" s="170"/>
      <c r="AA22" s="170" t="s">
        <v>21</v>
      </c>
      <c r="AB22" s="170"/>
      <c r="AC22" s="170"/>
      <c r="AD22" s="170">
        <v>-0.9</v>
      </c>
      <c r="AE22" s="170"/>
      <c r="AF22" s="170"/>
      <c r="AG22" s="170">
        <v>0.7</v>
      </c>
      <c r="AH22" s="170"/>
      <c r="AI22" s="170"/>
      <c r="AJ22" s="170">
        <v>0.9</v>
      </c>
      <c r="AK22" s="170"/>
      <c r="AL22" s="171"/>
    </row>
    <row r="23" spans="3:38" ht="15.75" customHeight="1">
      <c r="C23" s="72"/>
      <c r="D23" s="166" t="s">
        <v>77</v>
      </c>
      <c r="E23" s="166"/>
      <c r="F23" s="166"/>
      <c r="G23" s="166"/>
      <c r="H23" s="167"/>
      <c r="I23" s="100">
        <v>62900</v>
      </c>
      <c r="J23" s="101"/>
      <c r="K23" s="101"/>
      <c r="L23" s="101" t="s">
        <v>21</v>
      </c>
      <c r="M23" s="101"/>
      <c r="N23" s="101"/>
      <c r="O23" s="101" t="s">
        <v>21</v>
      </c>
      <c r="P23" s="101"/>
      <c r="Q23" s="101"/>
      <c r="R23" s="172">
        <v>56600</v>
      </c>
      <c r="S23" s="173"/>
      <c r="T23" s="174"/>
      <c r="U23" s="172">
        <v>62400</v>
      </c>
      <c r="V23" s="173"/>
      <c r="W23" s="175"/>
      <c r="X23" s="169">
        <v>-0.2</v>
      </c>
      <c r="Y23" s="170"/>
      <c r="Z23" s="170"/>
      <c r="AA23" s="170" t="s">
        <v>21</v>
      </c>
      <c r="AB23" s="170"/>
      <c r="AC23" s="170"/>
      <c r="AD23" s="170" t="s">
        <v>21</v>
      </c>
      <c r="AE23" s="170"/>
      <c r="AF23" s="170"/>
      <c r="AG23" s="170">
        <v>0</v>
      </c>
      <c r="AH23" s="170"/>
      <c r="AI23" s="170"/>
      <c r="AJ23" s="170">
        <v>-0.1</v>
      </c>
      <c r="AK23" s="170"/>
      <c r="AL23" s="171"/>
    </row>
    <row r="24" spans="3:38" ht="15.75" customHeight="1">
      <c r="C24" s="72"/>
      <c r="D24" s="166" t="s">
        <v>78</v>
      </c>
      <c r="E24" s="166"/>
      <c r="F24" s="166"/>
      <c r="G24" s="166"/>
      <c r="H24" s="167"/>
      <c r="I24" s="100">
        <v>46300</v>
      </c>
      <c r="J24" s="101"/>
      <c r="K24" s="101"/>
      <c r="L24" s="101" t="s">
        <v>21</v>
      </c>
      <c r="M24" s="101"/>
      <c r="N24" s="101"/>
      <c r="O24" s="101" t="s">
        <v>21</v>
      </c>
      <c r="P24" s="101"/>
      <c r="Q24" s="101"/>
      <c r="R24" s="176" t="s">
        <v>21</v>
      </c>
      <c r="S24" s="101"/>
      <c r="T24" s="101"/>
      <c r="U24" s="101">
        <v>46300</v>
      </c>
      <c r="V24" s="101"/>
      <c r="W24" s="168"/>
      <c r="X24" s="169">
        <v>-0.1</v>
      </c>
      <c r="Y24" s="170"/>
      <c r="Z24" s="170"/>
      <c r="AA24" s="170" t="s">
        <v>21</v>
      </c>
      <c r="AB24" s="170"/>
      <c r="AC24" s="170"/>
      <c r="AD24" s="170" t="s">
        <v>21</v>
      </c>
      <c r="AE24" s="170"/>
      <c r="AF24" s="170"/>
      <c r="AG24" s="170" t="s">
        <v>21</v>
      </c>
      <c r="AH24" s="170"/>
      <c r="AI24" s="170"/>
      <c r="AJ24" s="170">
        <v>-0.1</v>
      </c>
      <c r="AK24" s="170"/>
      <c r="AL24" s="171"/>
    </row>
    <row r="25" spans="3:38" ht="15.75" customHeight="1">
      <c r="C25" s="72"/>
      <c r="D25" s="166" t="s">
        <v>79</v>
      </c>
      <c r="E25" s="166"/>
      <c r="F25" s="166"/>
      <c r="G25" s="166"/>
      <c r="H25" s="167"/>
      <c r="I25" s="100">
        <v>61900</v>
      </c>
      <c r="J25" s="101"/>
      <c r="K25" s="101"/>
      <c r="L25" s="101" t="s">
        <v>21</v>
      </c>
      <c r="M25" s="101"/>
      <c r="N25" s="101"/>
      <c r="O25" s="101" t="s">
        <v>21</v>
      </c>
      <c r="P25" s="101"/>
      <c r="Q25" s="101"/>
      <c r="R25" s="101" t="s">
        <v>21</v>
      </c>
      <c r="S25" s="101"/>
      <c r="T25" s="101"/>
      <c r="U25" s="101">
        <v>61900</v>
      </c>
      <c r="V25" s="101"/>
      <c r="W25" s="168"/>
      <c r="X25" s="169">
        <v>0.1</v>
      </c>
      <c r="Y25" s="170"/>
      <c r="Z25" s="170"/>
      <c r="AA25" s="170" t="s">
        <v>21</v>
      </c>
      <c r="AB25" s="170"/>
      <c r="AC25" s="170"/>
      <c r="AD25" s="170" t="s">
        <v>21</v>
      </c>
      <c r="AE25" s="170"/>
      <c r="AF25" s="170"/>
      <c r="AG25" s="170" t="s">
        <v>21</v>
      </c>
      <c r="AH25" s="170"/>
      <c r="AI25" s="170"/>
      <c r="AJ25" s="170">
        <v>0.1</v>
      </c>
      <c r="AK25" s="170"/>
      <c r="AL25" s="171"/>
    </row>
    <row r="26" spans="3:38" ht="15.75" customHeight="1">
      <c r="C26" s="72"/>
      <c r="D26" s="166" t="s">
        <v>80</v>
      </c>
      <c r="E26" s="166"/>
      <c r="F26" s="166"/>
      <c r="G26" s="166"/>
      <c r="H26" s="167"/>
      <c r="I26" s="100">
        <v>90200</v>
      </c>
      <c r="J26" s="101"/>
      <c r="K26" s="101"/>
      <c r="L26" s="101" t="s">
        <v>21</v>
      </c>
      <c r="M26" s="101"/>
      <c r="N26" s="101"/>
      <c r="O26" s="101">
        <v>140000</v>
      </c>
      <c r="P26" s="101"/>
      <c r="Q26" s="101"/>
      <c r="R26" s="101" t="s">
        <v>21</v>
      </c>
      <c r="S26" s="101"/>
      <c r="T26" s="101"/>
      <c r="U26" s="101">
        <v>100100</v>
      </c>
      <c r="V26" s="101"/>
      <c r="W26" s="168"/>
      <c r="X26" s="169">
        <v>0.3</v>
      </c>
      <c r="Y26" s="170"/>
      <c r="Z26" s="170"/>
      <c r="AA26" s="170" t="s">
        <v>21</v>
      </c>
      <c r="AB26" s="170"/>
      <c r="AC26" s="170"/>
      <c r="AD26" s="170">
        <v>-1.4</v>
      </c>
      <c r="AE26" s="170"/>
      <c r="AF26" s="170"/>
      <c r="AG26" s="170" t="s">
        <v>21</v>
      </c>
      <c r="AH26" s="170"/>
      <c r="AI26" s="170"/>
      <c r="AJ26" s="170">
        <v>0.2</v>
      </c>
      <c r="AK26" s="170"/>
      <c r="AL26" s="171"/>
    </row>
    <row r="27" spans="3:38" ht="15.75" customHeight="1">
      <c r="C27" s="72"/>
      <c r="D27" s="166" t="s">
        <v>81</v>
      </c>
      <c r="E27" s="166"/>
      <c r="F27" s="166"/>
      <c r="G27" s="166"/>
      <c r="H27" s="167"/>
      <c r="I27" s="100">
        <v>35500</v>
      </c>
      <c r="J27" s="101"/>
      <c r="K27" s="101"/>
      <c r="L27" s="101" t="s">
        <v>21</v>
      </c>
      <c r="M27" s="101"/>
      <c r="N27" s="101"/>
      <c r="O27" s="101">
        <v>50100</v>
      </c>
      <c r="P27" s="101"/>
      <c r="Q27" s="101"/>
      <c r="R27" s="101" t="s">
        <v>21</v>
      </c>
      <c r="S27" s="101"/>
      <c r="T27" s="101"/>
      <c r="U27" s="101">
        <v>40300</v>
      </c>
      <c r="V27" s="101"/>
      <c r="W27" s="168"/>
      <c r="X27" s="169">
        <v>-0.3</v>
      </c>
      <c r="Y27" s="170"/>
      <c r="Z27" s="170"/>
      <c r="AA27" s="170" t="s">
        <v>21</v>
      </c>
      <c r="AB27" s="170"/>
      <c r="AC27" s="170"/>
      <c r="AD27" s="170" t="s">
        <v>21</v>
      </c>
      <c r="AE27" s="170"/>
      <c r="AF27" s="170"/>
      <c r="AG27" s="170" t="s">
        <v>21</v>
      </c>
      <c r="AH27" s="170"/>
      <c r="AI27" s="170"/>
      <c r="AJ27" s="170">
        <v>-0.2</v>
      </c>
      <c r="AK27" s="170"/>
      <c r="AL27" s="171"/>
    </row>
    <row r="28" spans="3:38" ht="15.75" customHeight="1">
      <c r="C28" s="72"/>
      <c r="D28" s="158" t="s">
        <v>82</v>
      </c>
      <c r="E28" s="158"/>
      <c r="F28" s="158"/>
      <c r="G28" s="158"/>
      <c r="H28" s="159"/>
      <c r="I28" s="160">
        <v>105800</v>
      </c>
      <c r="J28" s="161"/>
      <c r="K28" s="161"/>
      <c r="L28" s="161" t="s">
        <v>21</v>
      </c>
      <c r="M28" s="161"/>
      <c r="N28" s="161"/>
      <c r="O28" s="161" t="s">
        <v>21</v>
      </c>
      <c r="P28" s="161"/>
      <c r="Q28" s="161"/>
      <c r="R28" s="161" t="s">
        <v>21</v>
      </c>
      <c r="S28" s="161"/>
      <c r="T28" s="161"/>
      <c r="U28" s="161">
        <v>105800</v>
      </c>
      <c r="V28" s="161"/>
      <c r="W28" s="162"/>
      <c r="X28" s="163">
        <v>0.2</v>
      </c>
      <c r="Y28" s="164"/>
      <c r="Z28" s="164"/>
      <c r="AA28" s="164" t="s">
        <v>21</v>
      </c>
      <c r="AB28" s="164"/>
      <c r="AC28" s="164"/>
      <c r="AD28" s="164" t="s">
        <v>21</v>
      </c>
      <c r="AE28" s="164"/>
      <c r="AF28" s="164"/>
      <c r="AG28" s="164" t="s">
        <v>21</v>
      </c>
      <c r="AH28" s="164"/>
      <c r="AI28" s="164"/>
      <c r="AJ28" s="164">
        <v>0.2</v>
      </c>
      <c r="AK28" s="164"/>
      <c r="AL28" s="165"/>
    </row>
    <row r="29" spans="3:38" ht="15.75" customHeight="1">
      <c r="C29" s="72"/>
      <c r="D29" s="166" t="s">
        <v>83</v>
      </c>
      <c r="E29" s="166"/>
      <c r="F29" s="166"/>
      <c r="G29" s="166"/>
      <c r="H29" s="167"/>
      <c r="I29" s="100">
        <v>26800</v>
      </c>
      <c r="J29" s="101"/>
      <c r="K29" s="101"/>
      <c r="L29" s="101" t="s">
        <v>21</v>
      </c>
      <c r="M29" s="101"/>
      <c r="N29" s="101"/>
      <c r="O29" s="101">
        <v>135000</v>
      </c>
      <c r="P29" s="101"/>
      <c r="Q29" s="101"/>
      <c r="R29" s="101" t="s">
        <v>21</v>
      </c>
      <c r="S29" s="101"/>
      <c r="T29" s="101"/>
      <c r="U29" s="101">
        <v>628000</v>
      </c>
      <c r="V29" s="101"/>
      <c r="W29" s="168"/>
      <c r="X29" s="169">
        <v>1.5</v>
      </c>
      <c r="Y29" s="170"/>
      <c r="Z29" s="170"/>
      <c r="AA29" s="170" t="s">
        <v>21</v>
      </c>
      <c r="AB29" s="170"/>
      <c r="AC29" s="170"/>
      <c r="AD29" s="170">
        <v>-1</v>
      </c>
      <c r="AE29" s="170"/>
      <c r="AF29" s="170"/>
      <c r="AG29" s="170" t="s">
        <v>21</v>
      </c>
      <c r="AH29" s="170"/>
      <c r="AI29" s="170"/>
      <c r="AJ29" s="170">
        <v>1.5</v>
      </c>
      <c r="AK29" s="170"/>
      <c r="AL29" s="171"/>
    </row>
    <row r="30" spans="3:38" ht="15.75" customHeight="1">
      <c r="C30" s="72"/>
      <c r="D30" s="166" t="s">
        <v>84</v>
      </c>
      <c r="E30" s="166"/>
      <c r="F30" s="166"/>
      <c r="G30" s="166"/>
      <c r="H30" s="167"/>
      <c r="I30" s="100">
        <v>49700</v>
      </c>
      <c r="J30" s="101"/>
      <c r="K30" s="101"/>
      <c r="L30" s="101" t="s">
        <v>21</v>
      </c>
      <c r="M30" s="101"/>
      <c r="N30" s="101"/>
      <c r="O30" s="101">
        <v>57800</v>
      </c>
      <c r="P30" s="101"/>
      <c r="Q30" s="101"/>
      <c r="R30" s="101" t="s">
        <v>21</v>
      </c>
      <c r="S30" s="101"/>
      <c r="T30" s="101"/>
      <c r="U30" s="101">
        <v>52400</v>
      </c>
      <c r="V30" s="101"/>
      <c r="W30" s="168"/>
      <c r="X30" s="169">
        <v>-0.4</v>
      </c>
      <c r="Y30" s="170"/>
      <c r="Z30" s="170"/>
      <c r="AA30" s="170" t="s">
        <v>21</v>
      </c>
      <c r="AB30" s="170"/>
      <c r="AC30" s="170"/>
      <c r="AD30" s="170">
        <v>-3.2</v>
      </c>
      <c r="AE30" s="170"/>
      <c r="AF30" s="170"/>
      <c r="AG30" s="170" t="s">
        <v>21</v>
      </c>
      <c r="AH30" s="170"/>
      <c r="AI30" s="170"/>
      <c r="AJ30" s="170">
        <v>-0.4</v>
      </c>
      <c r="AK30" s="170"/>
      <c r="AL30" s="171"/>
    </row>
    <row r="31" spans="3:38" ht="15.75" customHeight="1" thickBot="1">
      <c r="C31" s="75"/>
      <c r="D31" s="177" t="s">
        <v>85</v>
      </c>
      <c r="E31" s="177"/>
      <c r="F31" s="177"/>
      <c r="G31" s="177"/>
      <c r="H31" s="178"/>
      <c r="I31" s="179">
        <v>69400</v>
      </c>
      <c r="J31" s="180"/>
      <c r="K31" s="180"/>
      <c r="L31" s="180" t="s">
        <v>21</v>
      </c>
      <c r="M31" s="180"/>
      <c r="N31" s="180"/>
      <c r="O31" s="180">
        <v>80700</v>
      </c>
      <c r="P31" s="180"/>
      <c r="Q31" s="180"/>
      <c r="R31" s="180" t="s">
        <v>21</v>
      </c>
      <c r="S31" s="180"/>
      <c r="T31" s="180"/>
      <c r="U31" s="180">
        <v>75000</v>
      </c>
      <c r="V31" s="180"/>
      <c r="W31" s="181"/>
      <c r="X31" s="182">
        <v>0.8</v>
      </c>
      <c r="Y31" s="183"/>
      <c r="Z31" s="183"/>
      <c r="AA31" s="183" t="s">
        <v>21</v>
      </c>
      <c r="AB31" s="183"/>
      <c r="AC31" s="183"/>
      <c r="AD31" s="183">
        <v>-2.2000000000000002</v>
      </c>
      <c r="AE31" s="183"/>
      <c r="AF31" s="183"/>
      <c r="AG31" s="183" t="s">
        <v>21</v>
      </c>
      <c r="AH31" s="183"/>
      <c r="AI31" s="183"/>
      <c r="AJ31" s="183">
        <v>0.3</v>
      </c>
      <c r="AK31" s="183"/>
      <c r="AL31" s="184"/>
    </row>
    <row r="32" spans="3:38" ht="15.75" customHeight="1" thickTop="1">
      <c r="X32" s="185"/>
      <c r="Y32" s="185"/>
      <c r="Z32" s="185"/>
      <c r="AA32" s="185"/>
      <c r="AB32" s="185"/>
      <c r="AC32" s="185"/>
      <c r="AD32" s="185"/>
      <c r="AE32" s="185"/>
      <c r="AF32" s="129"/>
      <c r="AG32" s="185"/>
      <c r="AH32" s="185"/>
      <c r="AI32" s="186"/>
      <c r="AJ32" s="186"/>
      <c r="AK32" s="186"/>
      <c r="AL32" s="129" t="s">
        <v>86</v>
      </c>
    </row>
    <row r="33" spans="3:38" ht="15.75" customHeight="1">
      <c r="X33" s="185"/>
      <c r="Y33" s="185"/>
      <c r="Z33" s="185"/>
      <c r="AA33" s="185"/>
      <c r="AB33" s="185"/>
      <c r="AC33" s="185"/>
      <c r="AD33" s="185"/>
      <c r="AE33" s="185"/>
      <c r="AF33" s="129"/>
      <c r="AG33" s="185"/>
      <c r="AH33" s="185"/>
      <c r="AI33" s="186"/>
      <c r="AJ33" s="186"/>
      <c r="AK33" s="186"/>
      <c r="AL33" s="186"/>
    </row>
    <row r="34" spans="3:38" s="5" customFormat="1" ht="15.75" customHeight="1">
      <c r="C34" s="143" t="s">
        <v>87</v>
      </c>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I34" s="128"/>
      <c r="AJ34" s="128"/>
      <c r="AK34" s="128"/>
      <c r="AL34" s="128"/>
    </row>
    <row r="35" spans="3:38" ht="15.75" customHeight="1" thickBot="1">
      <c r="Q35" s="129" t="s">
        <v>88</v>
      </c>
      <c r="AF35" s="7"/>
    </row>
    <row r="36" spans="3:38" ht="15.75" customHeight="1" thickTop="1">
      <c r="C36" s="8" t="s">
        <v>89</v>
      </c>
      <c r="D36" s="8"/>
      <c r="E36" s="8"/>
      <c r="F36" s="8"/>
      <c r="G36" s="8"/>
      <c r="H36" s="146"/>
      <c r="I36" s="187" t="s">
        <v>90</v>
      </c>
      <c r="J36" s="188"/>
      <c r="K36" s="188"/>
      <c r="L36" s="188"/>
      <c r="M36" s="188"/>
      <c r="N36" s="188"/>
      <c r="O36" s="188"/>
      <c r="P36" s="188"/>
      <c r="Q36" s="189"/>
      <c r="AI36" s="40"/>
      <c r="AJ36" s="40"/>
      <c r="AK36" s="40"/>
      <c r="AL36" s="40"/>
    </row>
    <row r="37" spans="3:38" ht="15.75" customHeight="1">
      <c r="C37" s="27"/>
      <c r="D37" s="27"/>
      <c r="E37" s="27"/>
      <c r="F37" s="27"/>
      <c r="G37" s="27"/>
      <c r="H37" s="149"/>
      <c r="I37" s="150" t="s">
        <v>73</v>
      </c>
      <c r="J37" s="151"/>
      <c r="K37" s="151"/>
      <c r="L37" s="152" t="s">
        <v>74</v>
      </c>
      <c r="M37" s="152"/>
      <c r="N37" s="152"/>
      <c r="O37" s="151" t="s">
        <v>72</v>
      </c>
      <c r="P37" s="151"/>
      <c r="Q37" s="154"/>
      <c r="AI37" s="40"/>
      <c r="AJ37" s="40"/>
      <c r="AK37" s="40"/>
      <c r="AL37" s="40"/>
    </row>
    <row r="38" spans="3:38" s="155" customFormat="1" ht="15.75" customHeight="1">
      <c r="C38" s="62"/>
      <c r="D38" s="62"/>
      <c r="E38" s="62"/>
      <c r="F38" s="62"/>
      <c r="G38" s="62"/>
      <c r="H38" s="156"/>
      <c r="I38" s="134" t="s">
        <v>71</v>
      </c>
      <c r="J38" s="135"/>
      <c r="K38" s="135"/>
      <c r="L38" s="135" t="s">
        <v>71</v>
      </c>
      <c r="M38" s="135"/>
      <c r="N38" s="135"/>
      <c r="O38" s="135" t="s">
        <v>71</v>
      </c>
      <c r="P38" s="135"/>
      <c r="Q38" s="37"/>
    </row>
    <row r="39" spans="3:38" ht="15.75" customHeight="1">
      <c r="C39" s="190" t="s">
        <v>91</v>
      </c>
      <c r="D39" s="190"/>
      <c r="E39" s="190"/>
      <c r="F39" s="190"/>
      <c r="G39" s="190"/>
      <c r="H39" s="191"/>
      <c r="I39" s="100">
        <v>242000</v>
      </c>
      <c r="J39" s="101"/>
      <c r="K39" s="101"/>
      <c r="L39" s="101">
        <v>397200</v>
      </c>
      <c r="M39" s="101"/>
      <c r="N39" s="101"/>
      <c r="O39" s="101">
        <v>135000</v>
      </c>
      <c r="P39" s="101"/>
      <c r="Q39" s="172"/>
      <c r="AI39" s="40"/>
      <c r="AJ39" s="40"/>
      <c r="AK39" s="40"/>
      <c r="AL39" s="40"/>
    </row>
    <row r="40" spans="3:38" ht="15.75" customHeight="1">
      <c r="C40" s="190" t="s">
        <v>92</v>
      </c>
      <c r="D40" s="190"/>
      <c r="E40" s="190"/>
      <c r="F40" s="190"/>
      <c r="G40" s="190"/>
      <c r="H40" s="191"/>
      <c r="I40" s="100">
        <v>234000</v>
      </c>
      <c r="J40" s="101"/>
      <c r="K40" s="101"/>
      <c r="L40" s="101">
        <v>314200</v>
      </c>
      <c r="M40" s="101"/>
      <c r="N40" s="101"/>
      <c r="O40" s="101">
        <v>167300</v>
      </c>
      <c r="P40" s="101"/>
      <c r="Q40" s="172"/>
      <c r="R40" s="192"/>
      <c r="S40" s="192"/>
      <c r="T40" s="192"/>
      <c r="U40" s="192"/>
      <c r="V40" s="192"/>
      <c r="W40" s="192"/>
      <c r="X40" s="192"/>
      <c r="Y40" s="192"/>
      <c r="Z40" s="192"/>
      <c r="AA40" s="192"/>
      <c r="AB40" s="192"/>
      <c r="AC40" s="192"/>
      <c r="AD40" s="192"/>
      <c r="AE40" s="192"/>
      <c r="AF40" s="192"/>
      <c r="AG40" s="192"/>
      <c r="AH40" s="192"/>
      <c r="AI40" s="40"/>
      <c r="AJ40" s="40"/>
      <c r="AK40" s="40"/>
      <c r="AL40" s="40"/>
    </row>
    <row r="41" spans="3:38" ht="15.75" customHeight="1">
      <c r="C41" s="190" t="s">
        <v>93</v>
      </c>
      <c r="D41" s="190"/>
      <c r="E41" s="190"/>
      <c r="F41" s="190"/>
      <c r="G41" s="190"/>
      <c r="H41" s="191"/>
      <c r="I41" s="100">
        <v>165700</v>
      </c>
      <c r="J41" s="101"/>
      <c r="K41" s="101"/>
      <c r="L41" s="101">
        <v>266700</v>
      </c>
      <c r="M41" s="101"/>
      <c r="N41" s="101"/>
      <c r="O41" s="101">
        <v>165000</v>
      </c>
      <c r="P41" s="101"/>
      <c r="Q41" s="172"/>
      <c r="R41" s="192"/>
      <c r="S41" s="192"/>
      <c r="T41" s="192"/>
      <c r="U41" s="192"/>
      <c r="V41" s="192"/>
      <c r="W41" s="192"/>
      <c r="X41" s="192"/>
      <c r="Y41" s="192"/>
      <c r="Z41" s="192"/>
      <c r="AA41" s="192"/>
      <c r="AB41" s="192"/>
      <c r="AC41" s="192"/>
      <c r="AD41" s="192"/>
      <c r="AE41" s="192"/>
      <c r="AF41" s="192"/>
      <c r="AG41" s="192"/>
      <c r="AH41" s="192"/>
      <c r="AI41" s="40"/>
      <c r="AJ41" s="40"/>
      <c r="AK41" s="40"/>
      <c r="AL41" s="40"/>
    </row>
    <row r="42" spans="3:38" ht="15.75" customHeight="1">
      <c r="C42" s="190" t="s">
        <v>94</v>
      </c>
      <c r="D42" s="190"/>
      <c r="E42" s="190"/>
      <c r="F42" s="190"/>
      <c r="G42" s="190"/>
      <c r="H42" s="191"/>
      <c r="I42" s="100">
        <v>127600</v>
      </c>
      <c r="J42" s="101"/>
      <c r="K42" s="101"/>
      <c r="L42" s="101">
        <v>205100</v>
      </c>
      <c r="M42" s="101"/>
      <c r="N42" s="101"/>
      <c r="O42" s="101">
        <v>131300</v>
      </c>
      <c r="P42" s="101"/>
      <c r="Q42" s="172"/>
      <c r="R42" s="192"/>
      <c r="S42" s="192"/>
      <c r="T42" s="192"/>
      <c r="U42" s="192"/>
      <c r="V42" s="192"/>
      <c r="W42" s="192"/>
      <c r="X42" s="192"/>
      <c r="Y42" s="192"/>
      <c r="Z42" s="192"/>
      <c r="AA42" s="192"/>
      <c r="AB42" s="192"/>
      <c r="AC42" s="192"/>
      <c r="AD42" s="192"/>
      <c r="AE42" s="192"/>
      <c r="AF42" s="192"/>
      <c r="AG42" s="192"/>
      <c r="AH42" s="192"/>
      <c r="AI42" s="40"/>
      <c r="AJ42" s="40"/>
      <c r="AK42" s="40"/>
      <c r="AL42" s="40"/>
    </row>
    <row r="43" spans="3:38" ht="15.75" customHeight="1">
      <c r="C43" s="190" t="s">
        <v>95</v>
      </c>
      <c r="D43" s="190"/>
      <c r="E43" s="190"/>
      <c r="F43" s="190"/>
      <c r="G43" s="190"/>
      <c r="H43" s="191"/>
      <c r="I43" s="100">
        <v>126900</v>
      </c>
      <c r="J43" s="101"/>
      <c r="K43" s="101"/>
      <c r="L43" s="101">
        <v>200700</v>
      </c>
      <c r="M43" s="101"/>
      <c r="N43" s="101"/>
      <c r="O43" s="101">
        <v>118800</v>
      </c>
      <c r="P43" s="101"/>
      <c r="Q43" s="172"/>
      <c r="R43" s="192"/>
      <c r="S43" s="192"/>
      <c r="T43" s="192"/>
      <c r="U43" s="192"/>
      <c r="V43" s="192"/>
      <c r="W43" s="192"/>
      <c r="X43" s="192"/>
      <c r="Y43" s="192"/>
      <c r="Z43" s="192"/>
      <c r="AA43" s="192"/>
      <c r="AB43" s="192"/>
      <c r="AC43" s="192"/>
      <c r="AD43" s="192"/>
      <c r="AE43" s="192"/>
      <c r="AF43" s="192"/>
      <c r="AG43" s="192"/>
      <c r="AH43" s="192"/>
      <c r="AI43" s="40"/>
      <c r="AJ43" s="40"/>
      <c r="AK43" s="40"/>
      <c r="AL43" s="40"/>
    </row>
    <row r="44" spans="3:38" ht="15.75" customHeight="1">
      <c r="C44" s="190" t="s">
        <v>47</v>
      </c>
      <c r="D44" s="190"/>
      <c r="E44" s="190"/>
      <c r="F44" s="190"/>
      <c r="G44" s="190"/>
      <c r="H44" s="191"/>
      <c r="I44" s="100">
        <v>106300</v>
      </c>
      <c r="J44" s="101"/>
      <c r="K44" s="101"/>
      <c r="L44" s="101">
        <v>179400</v>
      </c>
      <c r="M44" s="101"/>
      <c r="N44" s="101"/>
      <c r="O44" s="101">
        <v>108000</v>
      </c>
      <c r="P44" s="101"/>
      <c r="Q44" s="172"/>
      <c r="R44" s="192"/>
      <c r="S44" s="192"/>
      <c r="T44" s="192"/>
      <c r="U44" s="192"/>
      <c r="V44" s="192"/>
      <c r="W44" s="192"/>
      <c r="X44" s="192"/>
      <c r="Y44" s="192"/>
      <c r="Z44" s="192"/>
      <c r="AA44" s="192"/>
      <c r="AB44" s="192"/>
      <c r="AC44" s="192"/>
      <c r="AD44" s="192"/>
      <c r="AE44" s="192"/>
      <c r="AF44" s="192"/>
      <c r="AG44" s="192"/>
      <c r="AH44" s="192"/>
      <c r="AI44" s="40"/>
      <c r="AJ44" s="40"/>
      <c r="AK44" s="40"/>
      <c r="AL44" s="40"/>
    </row>
    <row r="45" spans="3:38" ht="15.75" customHeight="1">
      <c r="C45" s="193" t="s">
        <v>96</v>
      </c>
      <c r="D45" s="193"/>
      <c r="E45" s="193"/>
      <c r="F45" s="193"/>
      <c r="G45" s="193"/>
      <c r="H45" s="194"/>
      <c r="I45" s="195">
        <v>114100</v>
      </c>
      <c r="J45" s="196"/>
      <c r="K45" s="197"/>
      <c r="L45" s="198">
        <v>187400</v>
      </c>
      <c r="M45" s="196"/>
      <c r="N45" s="197"/>
      <c r="O45" s="198">
        <v>109400</v>
      </c>
      <c r="P45" s="196"/>
      <c r="Q45" s="196"/>
      <c r="R45" s="192"/>
      <c r="S45" s="192"/>
      <c r="T45" s="192"/>
      <c r="U45" s="192"/>
      <c r="V45" s="192"/>
      <c r="W45" s="192"/>
      <c r="X45" s="192"/>
      <c r="Y45" s="192"/>
      <c r="Z45" s="192"/>
      <c r="AA45" s="192"/>
      <c r="AB45" s="192"/>
      <c r="AC45" s="192"/>
      <c r="AD45" s="192"/>
      <c r="AE45" s="192"/>
      <c r="AF45" s="192"/>
      <c r="AG45" s="192"/>
      <c r="AH45" s="192"/>
      <c r="AI45" s="40"/>
      <c r="AJ45" s="40"/>
      <c r="AK45" s="40"/>
      <c r="AL45" s="40"/>
    </row>
    <row r="46" spans="3:38" ht="15.75" customHeight="1">
      <c r="C46" s="190" t="s">
        <v>50</v>
      </c>
      <c r="D46" s="190"/>
      <c r="E46" s="190"/>
      <c r="F46" s="190"/>
      <c r="G46" s="190"/>
      <c r="H46" s="191"/>
      <c r="I46" s="199">
        <v>119900</v>
      </c>
      <c r="J46" s="173"/>
      <c r="K46" s="174"/>
      <c r="L46" s="172">
        <v>191500</v>
      </c>
      <c r="M46" s="173"/>
      <c r="N46" s="174"/>
      <c r="O46" s="172">
        <v>107500</v>
      </c>
      <c r="P46" s="173"/>
      <c r="Q46" s="173"/>
      <c r="R46" s="192"/>
      <c r="S46" s="192"/>
      <c r="T46" s="192"/>
      <c r="U46" s="192"/>
      <c r="V46" s="192"/>
      <c r="W46" s="192"/>
      <c r="X46" s="192"/>
      <c r="Y46" s="192"/>
      <c r="Z46" s="192"/>
      <c r="AA46" s="192"/>
      <c r="AB46" s="192"/>
      <c r="AC46" s="192"/>
      <c r="AD46" s="192"/>
      <c r="AE46" s="192"/>
      <c r="AF46" s="192"/>
      <c r="AG46" s="192"/>
      <c r="AH46" s="192"/>
      <c r="AI46" s="40"/>
      <c r="AJ46" s="40"/>
      <c r="AK46" s="40"/>
      <c r="AL46" s="40"/>
    </row>
    <row r="47" spans="3:38" ht="15.75" customHeight="1">
      <c r="C47" s="190" t="s">
        <v>51</v>
      </c>
      <c r="D47" s="190"/>
      <c r="E47" s="190"/>
      <c r="F47" s="190"/>
      <c r="G47" s="190"/>
      <c r="H47" s="191"/>
      <c r="I47" s="199">
        <v>120000</v>
      </c>
      <c r="J47" s="173"/>
      <c r="K47" s="174"/>
      <c r="L47" s="172">
        <v>191200</v>
      </c>
      <c r="M47" s="173"/>
      <c r="N47" s="174"/>
      <c r="O47" s="172">
        <v>106300</v>
      </c>
      <c r="P47" s="173"/>
      <c r="Q47" s="173"/>
      <c r="R47" s="192"/>
      <c r="S47" s="192"/>
      <c r="T47" s="192"/>
      <c r="U47" s="192"/>
      <c r="V47" s="192"/>
      <c r="W47" s="192"/>
      <c r="X47" s="192"/>
      <c r="Y47" s="192"/>
      <c r="Z47" s="192"/>
      <c r="AA47" s="192"/>
      <c r="AB47" s="192"/>
      <c r="AC47" s="192"/>
      <c r="AD47" s="192"/>
      <c r="AE47" s="192"/>
      <c r="AF47" s="192"/>
      <c r="AG47" s="192"/>
      <c r="AH47" s="192"/>
      <c r="AI47" s="40"/>
      <c r="AJ47" s="40"/>
      <c r="AK47" s="40"/>
      <c r="AL47" s="40"/>
    </row>
    <row r="48" spans="3:38" ht="15.75" customHeight="1">
      <c r="C48" s="190" t="s">
        <v>52</v>
      </c>
      <c r="D48" s="190"/>
      <c r="E48" s="190"/>
      <c r="F48" s="190"/>
      <c r="G48" s="190"/>
      <c r="H48" s="191"/>
      <c r="I48" s="199">
        <v>121500</v>
      </c>
      <c r="J48" s="173"/>
      <c r="K48" s="174"/>
      <c r="L48" s="172">
        <v>192700</v>
      </c>
      <c r="M48" s="173"/>
      <c r="N48" s="174"/>
      <c r="O48" s="172">
        <v>105500</v>
      </c>
      <c r="P48" s="173"/>
      <c r="Q48" s="173"/>
      <c r="R48" s="192"/>
      <c r="S48" s="192"/>
      <c r="T48" s="192"/>
      <c r="U48" s="192"/>
      <c r="V48" s="192"/>
      <c r="W48" s="192"/>
      <c r="X48" s="192"/>
      <c r="Y48" s="192"/>
      <c r="Z48" s="192"/>
      <c r="AA48" s="192"/>
      <c r="AB48" s="192"/>
      <c r="AC48" s="192"/>
      <c r="AD48" s="192"/>
      <c r="AE48" s="192"/>
      <c r="AF48" s="192"/>
      <c r="AG48" s="192"/>
      <c r="AH48" s="192"/>
      <c r="AI48" s="40"/>
      <c r="AJ48" s="40"/>
      <c r="AK48" s="40"/>
      <c r="AL48" s="40"/>
    </row>
    <row r="49" spans="3:38" ht="15.75" customHeight="1">
      <c r="C49" s="190" t="s">
        <v>46</v>
      </c>
      <c r="D49" s="190"/>
      <c r="E49" s="190"/>
      <c r="F49" s="190"/>
      <c r="G49" s="190"/>
      <c r="H49" s="191"/>
      <c r="I49" s="100">
        <v>125000</v>
      </c>
      <c r="J49" s="101"/>
      <c r="K49" s="101"/>
      <c r="L49" s="101">
        <v>196500</v>
      </c>
      <c r="M49" s="101"/>
      <c r="N49" s="101"/>
      <c r="O49" s="101">
        <v>105500</v>
      </c>
      <c r="P49" s="101"/>
      <c r="Q49" s="172"/>
      <c r="R49" s="192"/>
      <c r="S49" s="192"/>
      <c r="T49" s="192"/>
      <c r="U49" s="192"/>
      <c r="V49" s="192"/>
      <c r="W49" s="192"/>
      <c r="X49" s="192"/>
      <c r="Y49" s="192"/>
      <c r="Z49" s="192"/>
      <c r="AA49" s="192"/>
      <c r="AB49" s="192"/>
      <c r="AC49" s="192"/>
      <c r="AD49" s="192"/>
      <c r="AE49" s="192"/>
      <c r="AF49" s="192"/>
      <c r="AG49" s="192"/>
      <c r="AH49" s="192"/>
      <c r="AI49" s="40"/>
      <c r="AJ49" s="40"/>
      <c r="AK49" s="40"/>
      <c r="AL49" s="40"/>
    </row>
    <row r="50" spans="3:38" ht="15.75" customHeight="1">
      <c r="C50" s="190" t="s">
        <v>97</v>
      </c>
      <c r="D50" s="190"/>
      <c r="E50" s="190"/>
      <c r="F50" s="190"/>
      <c r="G50" s="190"/>
      <c r="H50" s="191"/>
      <c r="I50" s="100">
        <v>130000</v>
      </c>
      <c r="J50" s="101"/>
      <c r="K50" s="101"/>
      <c r="L50" s="174">
        <v>202900</v>
      </c>
      <c r="M50" s="101"/>
      <c r="N50" s="101"/>
      <c r="O50" s="172">
        <v>105800</v>
      </c>
      <c r="P50" s="173"/>
      <c r="Q50" s="173"/>
      <c r="R50" s="192"/>
      <c r="S50" s="192"/>
      <c r="T50" s="192"/>
      <c r="U50" s="192"/>
      <c r="V50" s="192"/>
      <c r="W50" s="192"/>
      <c r="X50" s="192"/>
      <c r="Y50" s="192"/>
      <c r="Z50" s="192"/>
      <c r="AA50" s="192"/>
      <c r="AB50" s="192"/>
      <c r="AC50" s="192"/>
      <c r="AD50" s="192"/>
      <c r="AE50" s="192"/>
      <c r="AF50" s="192"/>
      <c r="AG50" s="192"/>
      <c r="AH50" s="192"/>
      <c r="AI50" s="40"/>
      <c r="AJ50" s="40"/>
      <c r="AK50" s="40"/>
      <c r="AL50" s="40"/>
    </row>
    <row r="51" spans="3:38" ht="15.75" customHeight="1" thickBot="1">
      <c r="C51" s="200"/>
      <c r="D51" s="200"/>
      <c r="E51" s="200"/>
      <c r="F51" s="200"/>
      <c r="G51" s="200"/>
      <c r="H51" s="201"/>
      <c r="I51" s="179"/>
      <c r="J51" s="180"/>
      <c r="K51" s="180"/>
      <c r="L51" s="180"/>
      <c r="M51" s="180"/>
      <c r="N51" s="180"/>
      <c r="O51" s="180"/>
      <c r="P51" s="180"/>
      <c r="Q51" s="202"/>
      <c r="R51" s="192"/>
      <c r="S51" s="192"/>
      <c r="T51" s="192"/>
      <c r="U51" s="192"/>
      <c r="V51" s="192"/>
      <c r="W51" s="192"/>
      <c r="X51" s="192"/>
      <c r="Y51" s="192"/>
      <c r="Z51" s="192"/>
      <c r="AA51" s="192"/>
      <c r="AB51" s="192"/>
      <c r="AC51" s="192"/>
      <c r="AD51" s="192"/>
      <c r="AE51" s="192"/>
      <c r="AF51" s="192"/>
      <c r="AG51" s="192"/>
      <c r="AH51" s="192"/>
      <c r="AI51" s="40"/>
      <c r="AJ51" s="40"/>
      <c r="AK51" s="40"/>
      <c r="AL51" s="40"/>
    </row>
    <row r="52" spans="3:38" ht="15.75" customHeight="1" thickTop="1">
      <c r="C52" s="78" t="s">
        <v>86</v>
      </c>
      <c r="O52" s="192"/>
      <c r="P52" s="192"/>
      <c r="Q52" s="129"/>
      <c r="R52" s="192"/>
      <c r="S52" s="192"/>
      <c r="T52" s="192"/>
      <c r="U52" s="192"/>
      <c r="V52" s="192"/>
      <c r="W52" s="192"/>
      <c r="X52" s="192"/>
      <c r="Y52" s="192"/>
      <c r="Z52" s="192"/>
      <c r="AA52" s="192"/>
      <c r="AB52" s="192"/>
      <c r="AC52" s="192"/>
      <c r="AD52" s="192"/>
      <c r="AE52" s="192"/>
      <c r="AF52" s="192"/>
      <c r="AG52" s="192"/>
      <c r="AH52" s="192"/>
      <c r="AI52" s="40"/>
      <c r="AJ52" s="40"/>
      <c r="AK52" s="40"/>
      <c r="AL52" s="40"/>
    </row>
    <row r="53" spans="3:38" ht="15.75" customHeight="1">
      <c r="O53" s="192"/>
      <c r="P53" s="192"/>
      <c r="Q53" s="192"/>
      <c r="R53" s="192"/>
      <c r="S53" s="192"/>
      <c r="T53" s="192"/>
      <c r="U53" s="192"/>
      <c r="V53" s="192"/>
      <c r="W53" s="192"/>
      <c r="X53" s="192"/>
      <c r="Y53" s="192"/>
      <c r="Z53" s="192"/>
      <c r="AA53" s="192"/>
      <c r="AB53" s="192"/>
      <c r="AC53" s="192"/>
      <c r="AD53" s="192"/>
      <c r="AE53" s="203"/>
      <c r="AF53" s="203"/>
      <c r="AG53" s="203"/>
      <c r="AH53" s="203"/>
      <c r="AI53" s="40"/>
      <c r="AJ53" s="40"/>
      <c r="AK53" s="40"/>
      <c r="AL53" s="40"/>
    </row>
    <row r="54" spans="3:38" ht="15.75" customHeight="1">
      <c r="O54" s="192"/>
      <c r="P54" s="192"/>
      <c r="Q54" s="192"/>
      <c r="R54" s="192"/>
      <c r="S54" s="192"/>
      <c r="T54" s="192"/>
      <c r="U54" s="192"/>
      <c r="V54" s="192"/>
      <c r="W54" s="192"/>
      <c r="X54" s="192"/>
      <c r="Y54" s="192"/>
      <c r="Z54" s="192"/>
      <c r="AA54" s="192"/>
      <c r="AB54" s="192"/>
      <c r="AC54" s="192"/>
      <c r="AD54" s="192"/>
      <c r="AE54" s="192"/>
      <c r="AF54" s="192"/>
      <c r="AG54" s="192"/>
      <c r="AH54" s="192"/>
      <c r="AI54" s="40"/>
      <c r="AJ54" s="40"/>
      <c r="AK54" s="40"/>
      <c r="AL54" s="40"/>
    </row>
    <row r="55" spans="3:38" ht="15.75" customHeight="1">
      <c r="O55" s="192"/>
      <c r="P55" s="192"/>
      <c r="Q55" s="192"/>
      <c r="R55" s="192"/>
      <c r="S55" s="192"/>
      <c r="T55" s="192"/>
      <c r="U55" s="192"/>
      <c r="V55" s="192"/>
      <c r="W55" s="192"/>
      <c r="X55" s="192"/>
      <c r="Y55" s="192"/>
      <c r="Z55" s="192"/>
      <c r="AA55" s="192"/>
      <c r="AB55" s="192"/>
      <c r="AC55" s="192"/>
      <c r="AD55" s="192"/>
      <c r="AE55" s="192"/>
      <c r="AF55" s="192"/>
      <c r="AG55" s="192"/>
      <c r="AH55" s="192"/>
      <c r="AI55" s="40"/>
      <c r="AJ55" s="40"/>
      <c r="AK55" s="40"/>
      <c r="AL55" s="40"/>
    </row>
    <row r="56" spans="3:38" ht="15.75" customHeight="1">
      <c r="O56" s="192"/>
      <c r="P56" s="192"/>
      <c r="Q56" s="192"/>
      <c r="R56" s="192"/>
      <c r="S56" s="192"/>
      <c r="T56" s="192"/>
      <c r="U56" s="192"/>
      <c r="V56" s="192"/>
      <c r="W56" s="192"/>
      <c r="X56" s="192"/>
      <c r="Y56" s="192"/>
      <c r="Z56" s="192"/>
      <c r="AA56" s="192"/>
      <c r="AB56" s="192"/>
      <c r="AC56" s="192"/>
      <c r="AD56" s="192"/>
      <c r="AE56" s="192"/>
      <c r="AF56" s="192"/>
      <c r="AG56" s="192"/>
      <c r="AH56" s="192"/>
      <c r="AI56" s="40"/>
      <c r="AJ56" s="40"/>
      <c r="AK56" s="40"/>
      <c r="AL56" s="40"/>
    </row>
    <row r="57" spans="3:38" ht="15.75" customHeight="1">
      <c r="O57" s="192"/>
      <c r="P57" s="192"/>
      <c r="Q57" s="192"/>
      <c r="R57" s="192"/>
      <c r="S57" s="192"/>
      <c r="T57" s="192"/>
      <c r="U57" s="192"/>
      <c r="V57" s="192"/>
      <c r="W57" s="192"/>
      <c r="X57" s="192"/>
      <c r="Y57" s="192"/>
      <c r="Z57" s="192"/>
      <c r="AA57" s="192"/>
      <c r="AB57" s="192"/>
      <c r="AC57" s="192"/>
      <c r="AD57" s="192"/>
      <c r="AE57" s="192"/>
      <c r="AF57" s="192"/>
      <c r="AG57" s="192"/>
      <c r="AH57" s="192"/>
      <c r="AI57" s="40"/>
      <c r="AJ57" s="40"/>
      <c r="AK57" s="40"/>
      <c r="AL57" s="40"/>
    </row>
  </sheetData>
  <mergeCells count="267">
    <mergeCell ref="C51:H51"/>
    <mergeCell ref="I51:K51"/>
    <mergeCell ref="L51:N51"/>
    <mergeCell ref="O51:Q51"/>
    <mergeCell ref="C49:H49"/>
    <mergeCell ref="I49:K49"/>
    <mergeCell ref="L49:N49"/>
    <mergeCell ref="O49:Q49"/>
    <mergeCell ref="C50:H50"/>
    <mergeCell ref="I50:K50"/>
    <mergeCell ref="L50:N50"/>
    <mergeCell ref="O50:Q50"/>
    <mergeCell ref="C47:H47"/>
    <mergeCell ref="I47:K47"/>
    <mergeCell ref="L47:N47"/>
    <mergeCell ref="O47:Q47"/>
    <mergeCell ref="C48:H48"/>
    <mergeCell ref="I48:K48"/>
    <mergeCell ref="L48:N48"/>
    <mergeCell ref="O48:Q48"/>
    <mergeCell ref="C45:H45"/>
    <mergeCell ref="I45:K45"/>
    <mergeCell ref="L45:N45"/>
    <mergeCell ref="O45:Q45"/>
    <mergeCell ref="C46:H46"/>
    <mergeCell ref="I46:K46"/>
    <mergeCell ref="L46:N46"/>
    <mergeCell ref="O46:Q46"/>
    <mergeCell ref="C43:H43"/>
    <mergeCell ref="I43:K43"/>
    <mergeCell ref="L43:N43"/>
    <mergeCell ref="O43:Q43"/>
    <mergeCell ref="C44:H44"/>
    <mergeCell ref="I44:K44"/>
    <mergeCell ref="L44:N44"/>
    <mergeCell ref="O44:Q44"/>
    <mergeCell ref="C41:H41"/>
    <mergeCell ref="I41:K41"/>
    <mergeCell ref="L41:N41"/>
    <mergeCell ref="O41:Q41"/>
    <mergeCell ref="C42:H42"/>
    <mergeCell ref="I42:K42"/>
    <mergeCell ref="L42:N42"/>
    <mergeCell ref="O42:Q42"/>
    <mergeCell ref="C39:H39"/>
    <mergeCell ref="I39:K39"/>
    <mergeCell ref="L39:N39"/>
    <mergeCell ref="O39:Q39"/>
    <mergeCell ref="C40:H40"/>
    <mergeCell ref="I40:K40"/>
    <mergeCell ref="L40:N40"/>
    <mergeCell ref="O40:Q40"/>
    <mergeCell ref="C36:H37"/>
    <mergeCell ref="I36:Q36"/>
    <mergeCell ref="I37:K37"/>
    <mergeCell ref="L37:N37"/>
    <mergeCell ref="O37:Q37"/>
    <mergeCell ref="C38:H38"/>
    <mergeCell ref="I38:K38"/>
    <mergeCell ref="L38:N38"/>
    <mergeCell ref="O38:Q38"/>
    <mergeCell ref="X31:Z31"/>
    <mergeCell ref="AA31:AC31"/>
    <mergeCell ref="AD31:AF31"/>
    <mergeCell ref="AG31:AI31"/>
    <mergeCell ref="AJ31:AL31"/>
    <mergeCell ref="C34:AF34"/>
    <mergeCell ref="D31:H31"/>
    <mergeCell ref="I31:K31"/>
    <mergeCell ref="L31:N31"/>
    <mergeCell ref="O31:Q31"/>
    <mergeCell ref="R31:T31"/>
    <mergeCell ref="U31:W31"/>
    <mergeCell ref="U30:W30"/>
    <mergeCell ref="X30:Z30"/>
    <mergeCell ref="AA30:AC30"/>
    <mergeCell ref="AD30:AF30"/>
    <mergeCell ref="AG30:AI30"/>
    <mergeCell ref="AJ30:AL30"/>
    <mergeCell ref="X29:Z29"/>
    <mergeCell ref="AA29:AC29"/>
    <mergeCell ref="AD29:AF29"/>
    <mergeCell ref="AG29:AI29"/>
    <mergeCell ref="AJ29:AL29"/>
    <mergeCell ref="D30:H30"/>
    <mergeCell ref="I30:K30"/>
    <mergeCell ref="L30:N30"/>
    <mergeCell ref="O30:Q30"/>
    <mergeCell ref="R30:T30"/>
    <mergeCell ref="D29:H29"/>
    <mergeCell ref="I29:K29"/>
    <mergeCell ref="L29:N29"/>
    <mergeCell ref="O29:Q29"/>
    <mergeCell ref="R29:T29"/>
    <mergeCell ref="U29:W29"/>
    <mergeCell ref="U28:W28"/>
    <mergeCell ref="X28:Z28"/>
    <mergeCell ref="AA28:AC28"/>
    <mergeCell ref="AD28:AF28"/>
    <mergeCell ref="AG28:AI28"/>
    <mergeCell ref="AJ28:AL28"/>
    <mergeCell ref="X27:Z27"/>
    <mergeCell ref="AA27:AC27"/>
    <mergeCell ref="AD27:AF27"/>
    <mergeCell ref="AG27:AI27"/>
    <mergeCell ref="AJ27:AL27"/>
    <mergeCell ref="D28:H28"/>
    <mergeCell ref="I28:K28"/>
    <mergeCell ref="L28:N28"/>
    <mergeCell ref="O28:Q28"/>
    <mergeCell ref="R28:T28"/>
    <mergeCell ref="D27:H27"/>
    <mergeCell ref="I27:K27"/>
    <mergeCell ref="L27:N27"/>
    <mergeCell ref="O27:Q27"/>
    <mergeCell ref="R27:T27"/>
    <mergeCell ref="U27:W27"/>
    <mergeCell ref="U26:W26"/>
    <mergeCell ref="X26:Z26"/>
    <mergeCell ref="AA26:AC26"/>
    <mergeCell ref="AD26:AF26"/>
    <mergeCell ref="AG26:AI26"/>
    <mergeCell ref="AJ26:AL26"/>
    <mergeCell ref="X25:Z25"/>
    <mergeCell ref="AA25:AC25"/>
    <mergeCell ref="AD25:AF25"/>
    <mergeCell ref="AG25:AI25"/>
    <mergeCell ref="AJ25:AL25"/>
    <mergeCell ref="D26:H26"/>
    <mergeCell ref="I26:K26"/>
    <mergeCell ref="L26:N26"/>
    <mergeCell ref="O26:Q26"/>
    <mergeCell ref="R26:T26"/>
    <mergeCell ref="D25:H25"/>
    <mergeCell ref="I25:K25"/>
    <mergeCell ref="L25:N25"/>
    <mergeCell ref="O25:Q25"/>
    <mergeCell ref="R25:T25"/>
    <mergeCell ref="U25:W25"/>
    <mergeCell ref="U24:W24"/>
    <mergeCell ref="X24:Z24"/>
    <mergeCell ref="AA24:AC24"/>
    <mergeCell ref="AD24:AF24"/>
    <mergeCell ref="AG24:AI24"/>
    <mergeCell ref="AJ24:AL24"/>
    <mergeCell ref="X23:Z23"/>
    <mergeCell ref="AA23:AC23"/>
    <mergeCell ref="AD23:AF23"/>
    <mergeCell ref="AG23:AI23"/>
    <mergeCell ref="AJ23:AL23"/>
    <mergeCell ref="D24:H24"/>
    <mergeCell ref="I24:K24"/>
    <mergeCell ref="L24:N24"/>
    <mergeCell ref="O24:Q24"/>
    <mergeCell ref="R24:T24"/>
    <mergeCell ref="D23:H23"/>
    <mergeCell ref="I23:K23"/>
    <mergeCell ref="L23:N23"/>
    <mergeCell ref="O23:Q23"/>
    <mergeCell ref="R23:T23"/>
    <mergeCell ref="U23:W23"/>
    <mergeCell ref="U22:W22"/>
    <mergeCell ref="X22:Z22"/>
    <mergeCell ref="AA22:AC22"/>
    <mergeCell ref="AD22:AF22"/>
    <mergeCell ref="AG22:AI22"/>
    <mergeCell ref="AJ22:AL22"/>
    <mergeCell ref="X21:Z21"/>
    <mergeCell ref="AA21:AC21"/>
    <mergeCell ref="AD21:AF21"/>
    <mergeCell ref="AG21:AI21"/>
    <mergeCell ref="AJ21:AL21"/>
    <mergeCell ref="D22:H22"/>
    <mergeCell ref="I22:K22"/>
    <mergeCell ref="L22:N22"/>
    <mergeCell ref="O22:Q22"/>
    <mergeCell ref="R22:T22"/>
    <mergeCell ref="C21:H21"/>
    <mergeCell ref="I21:K21"/>
    <mergeCell ref="L21:N21"/>
    <mergeCell ref="O21:Q21"/>
    <mergeCell ref="R21:T21"/>
    <mergeCell ref="U21:W21"/>
    <mergeCell ref="U20:W20"/>
    <mergeCell ref="X20:Z20"/>
    <mergeCell ref="AA20:AC20"/>
    <mergeCell ref="AD20:AF20"/>
    <mergeCell ref="AG20:AI20"/>
    <mergeCell ref="AJ20:AL20"/>
    <mergeCell ref="X19:Z19"/>
    <mergeCell ref="AA19:AC19"/>
    <mergeCell ref="AD19:AF19"/>
    <mergeCell ref="AG19:AI19"/>
    <mergeCell ref="AJ19:AL19"/>
    <mergeCell ref="C20:H20"/>
    <mergeCell ref="I20:K20"/>
    <mergeCell ref="L20:N20"/>
    <mergeCell ref="O20:Q20"/>
    <mergeCell ref="R20:T20"/>
    <mergeCell ref="AA18:AC18"/>
    <mergeCell ref="AD18:AF18"/>
    <mergeCell ref="AG18:AI18"/>
    <mergeCell ref="AJ18:AL18"/>
    <mergeCell ref="C19:H19"/>
    <mergeCell ref="I19:K19"/>
    <mergeCell ref="L19:N19"/>
    <mergeCell ref="O19:Q19"/>
    <mergeCell ref="R19:T19"/>
    <mergeCell ref="U19:W19"/>
    <mergeCell ref="AD17:AF17"/>
    <mergeCell ref="AG17:AI17"/>
    <mergeCell ref="AJ17:AL17"/>
    <mergeCell ref="C18:H18"/>
    <mergeCell ref="I18:K18"/>
    <mergeCell ref="L18:N18"/>
    <mergeCell ref="O18:Q18"/>
    <mergeCell ref="R18:T18"/>
    <mergeCell ref="U18:W18"/>
    <mergeCell ref="X18:Z18"/>
    <mergeCell ref="AG16:AI16"/>
    <mergeCell ref="AJ16:AL16"/>
    <mergeCell ref="C17:H17"/>
    <mergeCell ref="I17:K17"/>
    <mergeCell ref="L17:N17"/>
    <mergeCell ref="O17:Q17"/>
    <mergeCell ref="R17:T17"/>
    <mergeCell ref="U17:W17"/>
    <mergeCell ref="X17:Z17"/>
    <mergeCell ref="AA17:AC17"/>
    <mergeCell ref="AJ15:AL15"/>
    <mergeCell ref="C16:H16"/>
    <mergeCell ref="I16:K16"/>
    <mergeCell ref="L16:N16"/>
    <mergeCell ref="O16:Q16"/>
    <mergeCell ref="R16:T16"/>
    <mergeCell ref="U16:W16"/>
    <mergeCell ref="X16:Z16"/>
    <mergeCell ref="AA16:AC16"/>
    <mergeCell ref="AD16:AF16"/>
    <mergeCell ref="R15:T15"/>
    <mergeCell ref="U15:W15"/>
    <mergeCell ref="X15:Z15"/>
    <mergeCell ref="AA15:AC15"/>
    <mergeCell ref="AD15:AF15"/>
    <mergeCell ref="AG15:AI15"/>
    <mergeCell ref="I9:N9"/>
    <mergeCell ref="O9:T9"/>
    <mergeCell ref="U9:Z9"/>
    <mergeCell ref="C12:AF12"/>
    <mergeCell ref="C14:H15"/>
    <mergeCell ref="I14:W14"/>
    <mergeCell ref="X14:AL14"/>
    <mergeCell ref="I15:K15"/>
    <mergeCell ref="L15:N15"/>
    <mergeCell ref="O15:Q15"/>
    <mergeCell ref="I7:N7"/>
    <mergeCell ref="O7:T7"/>
    <mergeCell ref="U7:Z7"/>
    <mergeCell ref="I8:N8"/>
    <mergeCell ref="O8:T8"/>
    <mergeCell ref="U8:Z8"/>
    <mergeCell ref="I4:N5"/>
    <mergeCell ref="O4:T5"/>
    <mergeCell ref="U4:Z5"/>
    <mergeCell ref="I6:N6"/>
    <mergeCell ref="O6:T6"/>
    <mergeCell ref="U6:Z6"/>
  </mergeCells>
  <phoneticPr fontId="3"/>
  <printOptions horizontalCentered="1"/>
  <pageMargins left="0.51181102362204722" right="0.51181102362204722" top="0.55118110236220474" bottom="0.55118110236220474" header="0.31496062992125984" footer="0.31496062992125984"/>
  <pageSetup paperSize="9" firstPageNumber="13" orientation="portrait" useFirstPageNumber="1" r:id="rId1"/>
  <headerFooter>
    <oddFooter>&amp;C&amp;"HGPｺﾞｼｯｸM,ﾒﾃﾞｨｳﾑ"&amp;10&amp;P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06383-9730-421C-ACB4-44F49EDE7B6E}">
  <dimension ref="B1:AA64"/>
  <sheetViews>
    <sheetView tabSelected="1" view="pageBreakPreview" topLeftCell="A37" zoomScale="130" zoomScaleNormal="100" zoomScaleSheetLayoutView="130" workbookViewId="0">
      <selection activeCell="Q33" sqref="Q33:V33"/>
    </sheetView>
  </sheetViews>
  <sheetFormatPr defaultColWidth="2.625" defaultRowHeight="12"/>
  <cols>
    <col min="1" max="2" width="2.625" style="752"/>
    <col min="3" max="3" width="21.375" style="752" customWidth="1"/>
    <col min="4" max="6" width="12.75" style="1075" customWidth="1"/>
    <col min="7" max="7" width="9.75" style="752" customWidth="1"/>
    <col min="8" max="9" width="8" style="752" customWidth="1"/>
    <col min="10" max="11" width="2.625" style="752"/>
    <col min="12" max="13" width="4.25" style="752" bestFit="1" customWidth="1"/>
    <col min="14" max="14" width="6.25" style="752" bestFit="1" customWidth="1"/>
    <col min="15" max="15" width="8.25" style="752" bestFit="1" customWidth="1"/>
    <col min="16" max="16" width="5.5" style="752" bestFit="1" customWidth="1"/>
    <col min="17" max="17" width="6.25" style="752" bestFit="1" customWidth="1"/>
    <col min="18" max="18" width="6.75" style="752" bestFit="1" customWidth="1"/>
    <col min="19" max="19" width="7" style="752" bestFit="1" customWidth="1"/>
    <col min="20" max="20" width="2.25" style="752" customWidth="1"/>
    <col min="21" max="30" width="0" style="752" hidden="1" customWidth="1"/>
    <col min="31" max="35" width="2.625" style="752"/>
    <col min="36" max="36" width="0.125" style="752" customWidth="1"/>
    <col min="37" max="41" width="0" style="752" hidden="1" customWidth="1"/>
    <col min="42" max="16384" width="2.625" style="752"/>
  </cols>
  <sheetData>
    <row r="1" spans="2:9" s="665" customFormat="1" ht="17.25">
      <c r="B1" s="663"/>
      <c r="C1" s="663"/>
      <c r="D1" s="1029"/>
      <c r="E1" s="1029"/>
      <c r="F1" s="1029"/>
    </row>
    <row r="2" spans="2:9" ht="14.25">
      <c r="C2" s="1502" t="s">
        <v>684</v>
      </c>
      <c r="D2" s="1502"/>
      <c r="E2" s="1502"/>
      <c r="F2" s="1502"/>
      <c r="G2" s="1502"/>
      <c r="H2" s="1502"/>
      <c r="I2" s="1502"/>
    </row>
    <row r="3" spans="2:9" ht="15" thickBot="1">
      <c r="C3" s="1032"/>
      <c r="D3" s="1033"/>
      <c r="E3" s="1033"/>
      <c r="F3" s="1273" t="s">
        <v>685</v>
      </c>
    </row>
    <row r="4" spans="2:9" ht="12.75" thickTop="1">
      <c r="C4" s="1171" t="s">
        <v>686</v>
      </c>
      <c r="D4" s="1503" t="s">
        <v>687</v>
      </c>
      <c r="E4" s="1503" t="s">
        <v>688</v>
      </c>
      <c r="F4" s="1504" t="s">
        <v>689</v>
      </c>
    </row>
    <row r="5" spans="2:9">
      <c r="C5" s="1184"/>
      <c r="D5" s="1505"/>
      <c r="E5" s="1505"/>
      <c r="F5" s="1506"/>
    </row>
    <row r="6" spans="2:9" s="691" customFormat="1" ht="9">
      <c r="C6" s="1201"/>
      <c r="D6" s="1092" t="s">
        <v>457</v>
      </c>
      <c r="E6" s="1092" t="s">
        <v>690</v>
      </c>
      <c r="F6" s="1093" t="s">
        <v>690</v>
      </c>
    </row>
    <row r="7" spans="2:9" ht="15.75" customHeight="1">
      <c r="C7" s="1507" t="s">
        <v>691</v>
      </c>
      <c r="D7" s="1508">
        <v>595</v>
      </c>
      <c r="E7" s="1508">
        <v>158</v>
      </c>
      <c r="F7" s="1509">
        <v>131</v>
      </c>
    </row>
    <row r="8" spans="2:9" ht="15.75" customHeight="1">
      <c r="C8" s="1510"/>
      <c r="D8" s="1142"/>
      <c r="E8" s="1142"/>
      <c r="F8" s="1098"/>
    </row>
    <row r="9" spans="2:9" ht="15.75" customHeight="1">
      <c r="C9" s="1510" t="s">
        <v>692</v>
      </c>
      <c r="D9" s="1142">
        <v>575</v>
      </c>
      <c r="E9" s="1142">
        <v>110</v>
      </c>
      <c r="F9" s="1098">
        <v>67</v>
      </c>
    </row>
    <row r="10" spans="2:9" ht="15.75" customHeight="1">
      <c r="C10" s="1510" t="s">
        <v>693</v>
      </c>
      <c r="D10" s="1142">
        <v>577</v>
      </c>
      <c r="E10" s="1142">
        <v>120</v>
      </c>
      <c r="F10" s="1098">
        <v>68</v>
      </c>
    </row>
    <row r="11" spans="2:9" ht="15.75" customHeight="1">
      <c r="C11" s="1510" t="s">
        <v>675</v>
      </c>
      <c r="D11" s="1142">
        <v>561</v>
      </c>
      <c r="E11" s="1142">
        <v>126</v>
      </c>
      <c r="F11" s="1098">
        <v>76</v>
      </c>
    </row>
    <row r="12" spans="2:9" ht="15.75" customHeight="1">
      <c r="C12" s="1510" t="s">
        <v>676</v>
      </c>
      <c r="D12" s="1142">
        <v>571</v>
      </c>
      <c r="E12" s="1142">
        <v>128</v>
      </c>
      <c r="F12" s="1098">
        <v>89</v>
      </c>
    </row>
    <row r="13" spans="2:9" ht="15.75" customHeight="1">
      <c r="C13" s="1510" t="s">
        <v>694</v>
      </c>
      <c r="D13" s="1147">
        <v>590</v>
      </c>
      <c r="E13" s="1147">
        <v>132</v>
      </c>
      <c r="F13" s="1148">
        <v>91</v>
      </c>
    </row>
    <row r="14" spans="2:9" ht="15.75" customHeight="1">
      <c r="C14" s="1510" t="s">
        <v>695</v>
      </c>
      <c r="D14" s="1147">
        <v>581</v>
      </c>
      <c r="E14" s="1147">
        <v>144</v>
      </c>
      <c r="F14" s="1148">
        <v>91</v>
      </c>
    </row>
    <row r="15" spans="2:9" ht="15.75" customHeight="1">
      <c r="C15" s="1507" t="s">
        <v>696</v>
      </c>
      <c r="D15" s="1508">
        <v>590</v>
      </c>
      <c r="E15" s="1508">
        <v>155</v>
      </c>
      <c r="F15" s="1509">
        <v>119</v>
      </c>
    </row>
    <row r="16" spans="2:9" ht="15.75" customHeight="1" thickBot="1">
      <c r="C16" s="1511"/>
      <c r="D16" s="1151"/>
      <c r="E16" s="1151"/>
      <c r="F16" s="1152"/>
    </row>
    <row r="17" spans="3:18" ht="14.25" customHeight="1" thickTop="1">
      <c r="C17" s="1512" t="s">
        <v>697</v>
      </c>
      <c r="D17" s="1512"/>
      <c r="E17" s="1512"/>
      <c r="F17" s="1512"/>
    </row>
    <row r="32" spans="3:18">
      <c r="R32" s="72"/>
    </row>
    <row r="34" spans="4:27">
      <c r="J34" s="40"/>
      <c r="K34" s="40"/>
      <c r="L34" s="40"/>
      <c r="M34" s="40"/>
      <c r="N34" s="40"/>
      <c r="O34" s="40"/>
    </row>
    <row r="43" spans="4:27">
      <c r="H43" s="805"/>
      <c r="I43" s="805"/>
      <c r="J43" s="805"/>
      <c r="K43" s="805"/>
      <c r="L43" s="805"/>
      <c r="M43" s="805"/>
      <c r="N43" s="805"/>
      <c r="O43" s="805"/>
      <c r="P43" s="805"/>
      <c r="Q43" s="805"/>
      <c r="R43" s="805"/>
      <c r="S43" s="805"/>
      <c r="T43" s="805"/>
      <c r="U43" s="805"/>
      <c r="V43" s="805"/>
      <c r="W43" s="805"/>
      <c r="X43" s="805"/>
      <c r="Y43" s="805"/>
      <c r="Z43" s="805"/>
      <c r="AA43" s="805"/>
    </row>
    <row r="44" spans="4:27">
      <c r="H44" s="805"/>
      <c r="I44" s="805"/>
      <c r="J44" s="805"/>
      <c r="K44" s="805"/>
      <c r="L44" s="805"/>
      <c r="M44" s="805"/>
      <c r="N44" s="805"/>
      <c r="O44" s="805"/>
      <c r="P44" s="805"/>
      <c r="Q44" s="805"/>
      <c r="R44" s="805"/>
      <c r="S44" s="805"/>
      <c r="T44" s="805"/>
      <c r="U44" s="805"/>
      <c r="V44" s="805"/>
      <c r="W44" s="805"/>
      <c r="X44" s="805"/>
      <c r="Y44" s="805"/>
      <c r="Z44" s="805"/>
      <c r="AA44" s="805"/>
    </row>
    <row r="45" spans="4:27" ht="15.75" customHeight="1">
      <c r="D45" s="752"/>
      <c r="E45" s="752"/>
      <c r="F45" s="752"/>
      <c r="H45" s="805"/>
      <c r="I45" s="805"/>
      <c r="J45" s="805"/>
      <c r="K45" s="805"/>
      <c r="L45" s="805"/>
      <c r="M45" s="805"/>
      <c r="N45" s="1513"/>
      <c r="O45" s="1513"/>
      <c r="P45" s="1514"/>
      <c r="Q45" s="1514"/>
      <c r="R45" s="1514"/>
      <c r="S45" s="1514"/>
      <c r="T45" s="805"/>
      <c r="U45" s="805"/>
      <c r="V45" s="805"/>
      <c r="W45" s="805"/>
      <c r="X45" s="805"/>
      <c r="Y45" s="805"/>
      <c r="Z45" s="805"/>
      <c r="AA45" s="805"/>
    </row>
    <row r="46" spans="4:27" ht="15.75" customHeight="1">
      <c r="D46" s="752"/>
      <c r="E46" s="752"/>
      <c r="F46" s="752"/>
      <c r="H46" s="805"/>
      <c r="I46" s="805"/>
      <c r="J46" s="805"/>
      <c r="K46" s="805"/>
      <c r="L46" s="805"/>
      <c r="M46" s="805"/>
      <c r="N46" s="1513"/>
      <c r="O46" s="1513"/>
      <c r="P46" s="1515"/>
      <c r="Q46" s="1515"/>
      <c r="R46" s="1515"/>
      <c r="S46" s="1515"/>
      <c r="T46" s="805"/>
      <c r="U46" s="805"/>
      <c r="V46" s="805"/>
      <c r="W46" s="805"/>
      <c r="X46" s="805"/>
      <c r="Y46" s="805"/>
      <c r="Z46" s="805"/>
      <c r="AA46" s="805"/>
    </row>
    <row r="47" spans="4:27">
      <c r="H47" s="805"/>
      <c r="I47" s="805"/>
      <c r="J47" s="805"/>
      <c r="K47" s="805"/>
      <c r="L47" s="805"/>
      <c r="M47" s="805"/>
      <c r="N47" s="805"/>
      <c r="O47" s="805"/>
      <c r="P47" s="805"/>
      <c r="Q47" s="805"/>
      <c r="R47" s="805"/>
      <c r="S47" s="805"/>
      <c r="T47" s="805"/>
      <c r="U47" s="805"/>
      <c r="V47" s="805"/>
      <c r="W47" s="805"/>
      <c r="X47" s="805"/>
      <c r="Y47" s="805"/>
      <c r="Z47" s="805"/>
      <c r="AA47" s="805"/>
    </row>
    <row r="48" spans="4:27">
      <c r="H48" s="805"/>
      <c r="I48" s="805"/>
      <c r="J48" s="805"/>
      <c r="K48" s="805"/>
      <c r="L48" s="805"/>
      <c r="M48" s="805"/>
      <c r="N48" s="805"/>
      <c r="O48" s="805"/>
      <c r="P48" s="805"/>
      <c r="Q48" s="805"/>
      <c r="R48" s="805"/>
      <c r="S48" s="805"/>
      <c r="T48" s="805"/>
      <c r="U48" s="805"/>
      <c r="V48" s="805"/>
      <c r="W48" s="805"/>
      <c r="X48" s="805"/>
      <c r="Y48" s="805"/>
      <c r="Z48" s="805"/>
      <c r="AA48" s="805"/>
    </row>
    <row r="49" spans="4:27">
      <c r="H49" s="805"/>
      <c r="I49" s="805"/>
      <c r="J49" s="805"/>
      <c r="K49" s="805"/>
      <c r="L49" s="805"/>
      <c r="M49" s="805"/>
      <c r="N49" s="805"/>
      <c r="O49" s="805"/>
      <c r="P49" s="805"/>
      <c r="Q49" s="805"/>
      <c r="R49" s="805"/>
      <c r="S49" s="805"/>
      <c r="T49" s="805"/>
      <c r="U49" s="805"/>
      <c r="V49" s="805"/>
      <c r="W49" s="805"/>
      <c r="X49" s="807"/>
      <c r="Y49" s="807"/>
      <c r="Z49" s="807"/>
      <c r="AA49" s="807"/>
    </row>
    <row r="50" spans="4:27">
      <c r="H50" s="805"/>
      <c r="I50" s="805"/>
      <c r="J50" s="805"/>
      <c r="K50" s="805"/>
      <c r="L50" s="805"/>
      <c r="M50" s="805"/>
      <c r="N50" s="805"/>
      <c r="O50" s="805"/>
      <c r="P50" s="805"/>
      <c r="Q50" s="805"/>
      <c r="R50" s="805"/>
      <c r="S50" s="805"/>
      <c r="T50" s="805"/>
      <c r="U50" s="805"/>
      <c r="V50" s="805"/>
      <c r="W50" s="805"/>
      <c r="X50" s="805"/>
      <c r="Y50" s="805"/>
      <c r="Z50" s="805"/>
      <c r="AA50" s="805"/>
    </row>
    <row r="51" spans="4:27">
      <c r="H51" s="805"/>
      <c r="I51" s="805"/>
      <c r="J51" s="805"/>
      <c r="K51" s="805"/>
      <c r="L51" s="805"/>
      <c r="M51" s="805"/>
      <c r="N51" s="805"/>
      <c r="O51" s="805"/>
      <c r="P51" s="805"/>
      <c r="Q51" s="805"/>
      <c r="R51" s="805"/>
      <c r="S51" s="805"/>
      <c r="T51" s="805"/>
      <c r="U51" s="805"/>
      <c r="V51" s="805"/>
      <c r="W51" s="805"/>
      <c r="X51" s="805"/>
      <c r="Y51" s="805"/>
      <c r="Z51" s="805"/>
      <c r="AA51" s="805"/>
    </row>
    <row r="52" spans="4:27">
      <c r="H52" s="805"/>
      <c r="I52" s="805"/>
      <c r="J52" s="805"/>
      <c r="K52" s="805"/>
      <c r="L52" s="805"/>
      <c r="M52" s="805"/>
      <c r="N52" s="805"/>
      <c r="O52" s="805"/>
      <c r="P52" s="805"/>
      <c r="Q52" s="805"/>
      <c r="R52" s="805"/>
      <c r="S52" s="805"/>
      <c r="T52" s="805"/>
      <c r="U52" s="805"/>
      <c r="V52" s="805"/>
      <c r="W52" s="805"/>
      <c r="X52" s="805"/>
      <c r="Y52" s="805"/>
      <c r="Z52" s="805"/>
      <c r="AA52" s="805"/>
    </row>
    <row r="53" spans="4:27">
      <c r="H53" s="805"/>
      <c r="I53" s="805"/>
      <c r="J53" s="805"/>
      <c r="K53" s="805"/>
      <c r="L53" s="805"/>
      <c r="M53" s="805"/>
      <c r="N53" s="805"/>
      <c r="O53" s="805"/>
      <c r="P53" s="805"/>
      <c r="Q53" s="805"/>
      <c r="R53" s="805"/>
      <c r="S53" s="805"/>
      <c r="T53" s="805"/>
      <c r="U53" s="805"/>
      <c r="V53" s="805"/>
      <c r="W53" s="805"/>
      <c r="X53" s="805"/>
      <c r="Y53" s="805"/>
      <c r="Z53" s="805"/>
      <c r="AA53" s="805"/>
    </row>
    <row r="64" spans="4:27" ht="15.75" customHeight="1">
      <c r="D64" s="752"/>
      <c r="E64" s="752"/>
      <c r="F64" s="752"/>
      <c r="N64" s="1516"/>
      <c r="O64" s="1517"/>
      <c r="P64" s="1517"/>
      <c r="Q64" s="1515"/>
      <c r="R64" s="1516"/>
      <c r="S64" s="1516"/>
    </row>
  </sheetData>
  <mergeCells count="6">
    <mergeCell ref="C2:I2"/>
    <mergeCell ref="C4:C5"/>
    <mergeCell ref="D4:D5"/>
    <mergeCell ref="E4:E5"/>
    <mergeCell ref="F4:F5"/>
    <mergeCell ref="C17:F17"/>
  </mergeCells>
  <phoneticPr fontId="3"/>
  <pageMargins left="0.51181102362204722" right="0.51181102362204722" top="0.55118110236220474" bottom="0.55118110236220474" header="0.31496062992125984" footer="0.31496062992125984"/>
  <pageSetup paperSize="9" firstPageNumber="32" orientation="portrait" useFirstPageNumber="1" r:id="rId1"/>
  <headerFooter>
    <oddFooter>&amp;C&amp;"HGPｺﾞｼｯｸM,ﾒﾃﾞｨｳﾑ"&amp;10
&amp;P</oddFooter>
  </headerFooter>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416EC-FB49-45A9-8945-DFD4AB66AA1F}">
  <dimension ref="C2:AA53"/>
  <sheetViews>
    <sheetView tabSelected="1" view="pageBreakPreview" zoomScale="115" zoomScaleNormal="100" zoomScaleSheetLayoutView="115" workbookViewId="0">
      <selection activeCell="Q33" sqref="Q33:V33"/>
    </sheetView>
  </sheetViews>
  <sheetFormatPr defaultRowHeight="13.5" outlineLevelRow="1"/>
  <cols>
    <col min="1" max="2" width="2.5" customWidth="1"/>
    <col min="3" max="3" width="17.75" customWidth="1"/>
    <col min="4" max="5" width="11.5" customWidth="1"/>
    <col min="6" max="6" width="22.5" customWidth="1"/>
    <col min="20" max="20" width="2.25" customWidth="1"/>
    <col min="21" max="30" width="0" hidden="1" customWidth="1"/>
    <col min="36" max="36" width="0.125" customWidth="1"/>
    <col min="37" max="41" width="0" hidden="1" customWidth="1"/>
  </cols>
  <sheetData>
    <row r="2" spans="3:14" s="752" customFormat="1" ht="15.75" customHeight="1">
      <c r="C2" s="1518" t="s">
        <v>698</v>
      </c>
      <c r="D2" s="1518"/>
      <c r="E2" s="1518"/>
      <c r="F2" s="1518"/>
    </row>
    <row r="3" spans="3:14" s="752" customFormat="1" ht="15.75" customHeight="1" thickBot="1">
      <c r="C3" s="1032"/>
      <c r="D3" s="1519"/>
      <c r="F3" s="1520" t="s">
        <v>685</v>
      </c>
    </row>
    <row r="4" spans="3:14" s="752" customFormat="1" ht="15.75" customHeight="1" thickTop="1">
      <c r="C4" s="13" t="s">
        <v>686</v>
      </c>
      <c r="D4" s="1521" t="s">
        <v>699</v>
      </c>
      <c r="E4" s="1172"/>
      <c r="F4" s="1522" t="s">
        <v>700</v>
      </c>
    </row>
    <row r="5" spans="3:14" s="752" customFormat="1" ht="15.75" customHeight="1">
      <c r="C5" s="674"/>
      <c r="D5" s="1523"/>
      <c r="E5" s="1524"/>
      <c r="F5" s="1525"/>
    </row>
    <row r="6" spans="3:14" s="752" customFormat="1" ht="15.75" customHeight="1">
      <c r="C6" s="680"/>
      <c r="D6" s="1526" t="s">
        <v>701</v>
      </c>
      <c r="E6" s="1527" t="s">
        <v>702</v>
      </c>
      <c r="F6" s="1528" t="s">
        <v>703</v>
      </c>
    </row>
    <row r="7" spans="3:14" s="1046" customFormat="1" ht="15.75" customHeight="1">
      <c r="D7" s="1047" t="s">
        <v>107</v>
      </c>
      <c r="E7" s="1092" t="s">
        <v>108</v>
      </c>
      <c r="F7" s="1093" t="s">
        <v>108</v>
      </c>
    </row>
    <row r="8" spans="3:14" s="752" customFormat="1" ht="15.75" customHeight="1">
      <c r="C8" s="1529" t="s">
        <v>691</v>
      </c>
      <c r="D8" s="1530">
        <v>1906</v>
      </c>
      <c r="E8" s="1508">
        <v>2898</v>
      </c>
      <c r="F8" s="1509">
        <v>2556</v>
      </c>
    </row>
    <row r="9" spans="3:14" s="752" customFormat="1" ht="15.75" customHeight="1">
      <c r="C9" s="1531"/>
      <c r="D9" s="1053"/>
      <c r="E9" s="1142"/>
      <c r="F9" s="1098"/>
    </row>
    <row r="10" spans="3:14" s="752" customFormat="1" ht="15.75" hidden="1" customHeight="1" outlineLevel="1">
      <c r="C10" s="1531" t="s">
        <v>704</v>
      </c>
      <c r="D10" s="1053">
        <v>2277</v>
      </c>
      <c r="E10" s="1142">
        <v>4031</v>
      </c>
      <c r="F10" s="1098">
        <v>1533</v>
      </c>
      <c r="L10" s="1532"/>
      <c r="M10" s="1532"/>
      <c r="N10" s="1532"/>
    </row>
    <row r="11" spans="3:14" s="752" customFormat="1" ht="15.75" customHeight="1" collapsed="1">
      <c r="C11" s="1531" t="s">
        <v>693</v>
      </c>
      <c r="D11" s="1053">
        <v>2165</v>
      </c>
      <c r="E11" s="1142">
        <v>3570</v>
      </c>
      <c r="F11" s="1098">
        <v>1929</v>
      </c>
    </row>
    <row r="12" spans="3:14" s="752" customFormat="1" ht="15.75" customHeight="1">
      <c r="C12" s="1531" t="s">
        <v>675</v>
      </c>
      <c r="D12" s="1053">
        <v>2095</v>
      </c>
      <c r="E12" s="1142">
        <v>3404</v>
      </c>
      <c r="F12" s="1098">
        <v>1978</v>
      </c>
    </row>
    <row r="13" spans="3:14" s="752" customFormat="1" ht="15.75" customHeight="1">
      <c r="C13" s="1531" t="s">
        <v>676</v>
      </c>
      <c r="D13" s="1053">
        <v>2015</v>
      </c>
      <c r="E13" s="1142">
        <v>3227</v>
      </c>
      <c r="F13" s="1098">
        <v>2087</v>
      </c>
    </row>
    <row r="14" spans="3:14" s="752" customFormat="1" ht="15.75" customHeight="1">
      <c r="C14" s="1531" t="s">
        <v>694</v>
      </c>
      <c r="D14" s="1163">
        <v>1987</v>
      </c>
      <c r="E14" s="1147">
        <v>3155</v>
      </c>
      <c r="F14" s="1148">
        <v>2264</v>
      </c>
    </row>
    <row r="15" spans="3:14" s="752" customFormat="1" ht="15.75" customHeight="1">
      <c r="C15" s="1531" t="s">
        <v>695</v>
      </c>
      <c r="D15" s="1163">
        <v>1986</v>
      </c>
      <c r="E15" s="1147">
        <v>3130</v>
      </c>
      <c r="F15" s="1148">
        <v>2342</v>
      </c>
    </row>
    <row r="16" spans="3:14" s="752" customFormat="1" ht="15.75" customHeight="1">
      <c r="C16" s="1531" t="s">
        <v>696</v>
      </c>
      <c r="D16" s="1163">
        <v>1950</v>
      </c>
      <c r="E16" s="1147">
        <v>3011</v>
      </c>
      <c r="F16" s="1148">
        <v>2429</v>
      </c>
    </row>
    <row r="17" spans="3:18" s="752" customFormat="1" ht="15.75" customHeight="1" thickBot="1">
      <c r="C17" s="1533"/>
      <c r="D17" s="1534"/>
      <c r="E17" s="1535"/>
      <c r="F17" s="1536"/>
      <c r="K17" s="1516"/>
      <c r="L17" s="1532"/>
      <c r="M17" s="1532"/>
      <c r="N17" s="1532"/>
      <c r="O17" s="1516"/>
      <c r="P17" s="1516"/>
    </row>
    <row r="18" spans="3:18" ht="15.75" customHeight="1" thickTop="1">
      <c r="F18" s="1273" t="s">
        <v>705</v>
      </c>
    </row>
    <row r="19" spans="3:18">
      <c r="F19" s="1273" t="s">
        <v>706</v>
      </c>
    </row>
    <row r="20" spans="3:18">
      <c r="F20" s="1273"/>
    </row>
    <row r="31" spans="3:18">
      <c r="R31" s="72"/>
    </row>
    <row r="34" spans="8:27">
      <c r="J34" s="314"/>
      <c r="K34" s="314"/>
      <c r="L34" s="314"/>
      <c r="M34" s="314"/>
      <c r="N34" s="314"/>
      <c r="O34" s="314"/>
    </row>
    <row r="43" spans="8:27">
      <c r="H43" s="1164"/>
      <c r="I43" s="1164"/>
      <c r="J43" s="1164"/>
      <c r="K43" s="1164"/>
      <c r="L43" s="1164"/>
      <c r="M43" s="1164"/>
      <c r="N43" s="1164"/>
      <c r="O43" s="1164"/>
      <c r="P43" s="1164"/>
      <c r="Q43" s="1164"/>
      <c r="R43" s="1164"/>
      <c r="S43" s="1164"/>
      <c r="T43" s="1164"/>
      <c r="U43" s="1164"/>
      <c r="V43" s="1164"/>
      <c r="W43" s="1164"/>
      <c r="X43" s="1164"/>
      <c r="Y43" s="1164"/>
      <c r="Z43" s="1164"/>
      <c r="AA43" s="1164"/>
    </row>
    <row r="44" spans="8:27">
      <c r="H44" s="1164"/>
      <c r="I44" s="1164"/>
      <c r="J44" s="1164"/>
      <c r="K44" s="1164"/>
      <c r="L44" s="1164"/>
      <c r="M44" s="1164"/>
      <c r="N44" s="1164"/>
      <c r="O44" s="1164"/>
      <c r="P44" s="1164"/>
      <c r="Q44" s="1164"/>
      <c r="R44" s="1164"/>
      <c r="S44" s="1164"/>
      <c r="T44" s="1164"/>
      <c r="U44" s="1164"/>
      <c r="V44" s="1164"/>
      <c r="W44" s="1164"/>
      <c r="X44" s="1164"/>
      <c r="Y44" s="1164"/>
      <c r="Z44" s="1164"/>
      <c r="AA44" s="1164"/>
    </row>
    <row r="45" spans="8:27">
      <c r="H45" s="1164"/>
      <c r="I45" s="1164"/>
      <c r="J45" s="1164"/>
      <c r="K45" s="1164"/>
      <c r="L45" s="1164"/>
      <c r="M45" s="1164"/>
      <c r="N45" s="1164"/>
      <c r="O45" s="1164"/>
      <c r="P45" s="1164"/>
      <c r="Q45" s="1164"/>
      <c r="R45" s="1164"/>
      <c r="S45" s="1164"/>
      <c r="T45" s="1164"/>
      <c r="U45" s="1164"/>
      <c r="V45" s="1164"/>
      <c r="W45" s="1164"/>
      <c r="X45" s="1164"/>
      <c r="Y45" s="1164"/>
      <c r="Z45" s="1164"/>
      <c r="AA45" s="1164"/>
    </row>
    <row r="46" spans="8:27">
      <c r="H46" s="1164"/>
      <c r="I46" s="1164"/>
      <c r="J46" s="1164"/>
      <c r="K46" s="1164"/>
      <c r="L46" s="1164"/>
      <c r="M46" s="1164"/>
      <c r="N46" s="1164"/>
      <c r="O46" s="1164"/>
      <c r="P46" s="1164"/>
      <c r="Q46" s="1164"/>
      <c r="R46" s="1164"/>
      <c r="S46" s="1164"/>
      <c r="T46" s="1164"/>
      <c r="U46" s="1164"/>
      <c r="V46" s="1164"/>
      <c r="W46" s="1164"/>
      <c r="X46" s="1164"/>
      <c r="Y46" s="1164"/>
      <c r="Z46" s="1164"/>
      <c r="AA46" s="1164"/>
    </row>
    <row r="47" spans="8:27">
      <c r="H47" s="1164"/>
      <c r="I47" s="1164"/>
      <c r="J47" s="1164"/>
      <c r="K47" s="1164"/>
      <c r="L47" s="1164"/>
      <c r="M47" s="1164"/>
      <c r="N47" s="1164"/>
      <c r="O47" s="1164"/>
      <c r="P47" s="1164"/>
      <c r="Q47" s="1164"/>
      <c r="R47" s="1164"/>
      <c r="S47" s="1164"/>
      <c r="T47" s="1164"/>
      <c r="U47" s="1164"/>
      <c r="V47" s="1164"/>
      <c r="W47" s="1164"/>
      <c r="X47" s="1164"/>
      <c r="Y47" s="1164"/>
      <c r="Z47" s="1164"/>
      <c r="AA47" s="1164"/>
    </row>
    <row r="48" spans="8:27">
      <c r="H48" s="1164"/>
      <c r="I48" s="1164"/>
      <c r="J48" s="1164"/>
      <c r="K48" s="1164"/>
      <c r="L48" s="1164"/>
      <c r="M48" s="1164"/>
      <c r="N48" s="1164"/>
      <c r="O48" s="1164"/>
      <c r="P48" s="1164"/>
      <c r="Q48" s="1164"/>
      <c r="R48" s="1164"/>
      <c r="S48" s="1164"/>
      <c r="T48" s="1164"/>
      <c r="U48" s="1164"/>
      <c r="V48" s="1164"/>
      <c r="W48" s="1164"/>
      <c r="X48" s="1164"/>
      <c r="Y48" s="1164"/>
      <c r="Z48" s="1164"/>
      <c r="AA48" s="1164"/>
    </row>
    <row r="49" spans="8:27">
      <c r="H49" s="1164"/>
      <c r="I49" s="1164"/>
      <c r="J49" s="1164"/>
      <c r="K49" s="1164"/>
      <c r="L49" s="1164"/>
      <c r="M49" s="1164"/>
      <c r="N49" s="1164"/>
      <c r="O49" s="1164"/>
      <c r="P49" s="1164"/>
      <c r="Q49" s="1164"/>
      <c r="R49" s="1164"/>
      <c r="S49" s="1164"/>
      <c r="T49" s="1164"/>
      <c r="U49" s="1164"/>
      <c r="V49" s="1164"/>
      <c r="W49" s="1164"/>
      <c r="X49" s="1537"/>
      <c r="Y49" s="1537"/>
      <c r="Z49" s="1537"/>
      <c r="AA49" s="1537"/>
    </row>
    <row r="50" spans="8:27">
      <c r="H50" s="1164"/>
      <c r="I50" s="1164"/>
      <c r="J50" s="1164"/>
      <c r="K50" s="1164"/>
      <c r="L50" s="1164"/>
      <c r="M50" s="1164"/>
      <c r="N50" s="1164"/>
      <c r="O50" s="1164"/>
      <c r="P50" s="1164"/>
      <c r="Q50" s="1164"/>
      <c r="R50" s="1164"/>
      <c r="S50" s="1164"/>
      <c r="T50" s="1164"/>
      <c r="U50" s="1164"/>
      <c r="V50" s="1164"/>
      <c r="W50" s="1164"/>
      <c r="X50" s="1164"/>
      <c r="Y50" s="1164"/>
      <c r="Z50" s="1164"/>
      <c r="AA50" s="1164"/>
    </row>
    <row r="51" spans="8:27">
      <c r="H51" s="1164"/>
      <c r="I51" s="1164"/>
      <c r="J51" s="1164"/>
      <c r="K51" s="1164"/>
      <c r="L51" s="1164"/>
      <c r="M51" s="1164"/>
      <c r="N51" s="1164"/>
      <c r="O51" s="1164"/>
      <c r="P51" s="1164"/>
      <c r="Q51" s="1164"/>
      <c r="R51" s="1164"/>
      <c r="S51" s="1164"/>
      <c r="T51" s="1164"/>
      <c r="U51" s="1164"/>
      <c r="V51" s="1164"/>
      <c r="W51" s="1164"/>
      <c r="X51" s="1164"/>
      <c r="Y51" s="1164"/>
      <c r="Z51" s="1164"/>
      <c r="AA51" s="1164"/>
    </row>
    <row r="52" spans="8:27">
      <c r="H52" s="1164"/>
      <c r="I52" s="1164"/>
      <c r="J52" s="1164"/>
      <c r="K52" s="1164"/>
      <c r="L52" s="1164"/>
      <c r="M52" s="1164"/>
      <c r="N52" s="1164"/>
      <c r="O52" s="1164"/>
      <c r="P52" s="1164"/>
      <c r="Q52" s="1164"/>
      <c r="R52" s="1164"/>
      <c r="S52" s="1164"/>
      <c r="T52" s="1164"/>
      <c r="U52" s="1164"/>
      <c r="V52" s="1164"/>
      <c r="W52" s="1164"/>
      <c r="X52" s="1164"/>
      <c r="Y52" s="1164"/>
      <c r="Z52" s="1164"/>
      <c r="AA52" s="1164"/>
    </row>
    <row r="53" spans="8:27">
      <c r="H53" s="1164"/>
      <c r="I53" s="1164"/>
      <c r="J53" s="1164"/>
      <c r="K53" s="1164"/>
      <c r="L53" s="1164"/>
      <c r="M53" s="1164"/>
      <c r="N53" s="1164"/>
      <c r="O53" s="1164"/>
      <c r="P53" s="1164"/>
      <c r="Q53" s="1164"/>
      <c r="R53" s="1164"/>
      <c r="S53" s="1164"/>
      <c r="T53" s="1164"/>
      <c r="U53" s="1164"/>
      <c r="V53" s="1164"/>
      <c r="W53" s="1164"/>
      <c r="X53" s="1164"/>
      <c r="Y53" s="1164"/>
      <c r="Z53" s="1164"/>
      <c r="AA53" s="1164"/>
    </row>
  </sheetData>
  <mergeCells count="4">
    <mergeCell ref="C2:F2"/>
    <mergeCell ref="C4:C6"/>
    <mergeCell ref="D4:E5"/>
    <mergeCell ref="F4:F5"/>
  </mergeCells>
  <phoneticPr fontId="3"/>
  <pageMargins left="0.51181102362204722" right="0.51181102362204722" top="0.55118110236220474" bottom="0.55118110236220474" header="0.31496062992125984" footer="0.31496062992125984"/>
  <pageSetup paperSize="9" firstPageNumber="33" orientation="portrait" useFirstPageNumber="1" r:id="rId1"/>
  <headerFooter>
    <oddFooter>&amp;C&amp;"HGPｺﾞｼｯｸM,ﾒﾃﾞｨｳﾑ"&amp;10
&amp;P</oddFooter>
  </headerFooter>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734A2-22D0-48E7-9810-AD37D736650F}">
  <dimension ref="B1:AH57"/>
  <sheetViews>
    <sheetView tabSelected="1" view="pageBreakPreview" zoomScale="145" zoomScaleNormal="100" zoomScaleSheetLayoutView="145" workbookViewId="0">
      <selection activeCell="Q33" sqref="Q33:V33"/>
    </sheetView>
  </sheetViews>
  <sheetFormatPr defaultColWidth="2.625" defaultRowHeight="12" outlineLevelRow="1"/>
  <cols>
    <col min="1" max="19" width="2.625" style="752"/>
    <col min="20" max="20" width="2.25" style="752" customWidth="1"/>
    <col min="21" max="23" width="2.625" style="752" customWidth="1"/>
    <col min="24" max="24" width="5.25" style="751" customWidth="1"/>
    <col min="25" max="30" width="2.625" style="752" customWidth="1"/>
    <col min="31" max="35" width="2.625" style="752"/>
    <col min="36" max="36" width="0.125" style="752" customWidth="1"/>
    <col min="37" max="41" width="2.625" style="752" customWidth="1"/>
    <col min="42" max="16384" width="2.625" style="752"/>
  </cols>
  <sheetData>
    <row r="1" spans="2:34" s="665" customFormat="1" ht="15.75" customHeight="1">
      <c r="B1" s="663"/>
      <c r="C1" s="663"/>
      <c r="D1" s="663"/>
      <c r="E1" s="663"/>
      <c r="F1" s="663"/>
      <c r="G1" s="663"/>
      <c r="H1" s="663"/>
      <c r="I1" s="663"/>
      <c r="J1" s="663"/>
      <c r="K1" s="663"/>
      <c r="L1" s="663"/>
      <c r="M1" s="663"/>
      <c r="N1" s="663"/>
      <c r="O1" s="663"/>
      <c r="P1" s="663"/>
      <c r="Q1" s="663"/>
      <c r="R1" s="663"/>
      <c r="S1" s="663"/>
      <c r="T1" s="663"/>
      <c r="U1" s="663"/>
      <c r="V1" s="663"/>
      <c r="W1" s="663"/>
      <c r="X1" s="664"/>
    </row>
    <row r="2" spans="2:34" s="666" customFormat="1" ht="15.75" customHeight="1">
      <c r="C2" s="667" t="s">
        <v>707</v>
      </c>
      <c r="D2" s="667"/>
      <c r="E2" s="667"/>
      <c r="F2" s="667"/>
      <c r="G2" s="667"/>
      <c r="H2" s="667"/>
      <c r="I2" s="667"/>
      <c r="J2" s="667"/>
      <c r="K2" s="667"/>
      <c r="L2" s="667"/>
      <c r="M2" s="667"/>
      <c r="N2" s="667"/>
      <c r="O2" s="667"/>
      <c r="P2" s="667"/>
      <c r="Q2" s="667"/>
      <c r="R2" s="667"/>
      <c r="S2" s="667"/>
      <c r="X2" s="664"/>
    </row>
    <row r="3" spans="2:34" s="666" customFormat="1" ht="15.75" customHeight="1" thickBot="1">
      <c r="C3" s="1032"/>
      <c r="D3" s="1032"/>
      <c r="E3" s="1032"/>
      <c r="F3" s="1032"/>
      <c r="G3" s="1032"/>
      <c r="H3" s="1032"/>
      <c r="I3" s="1032"/>
      <c r="J3" s="1032"/>
      <c r="K3" s="1032"/>
      <c r="L3" s="1032"/>
      <c r="M3" s="1032"/>
      <c r="N3" s="1032"/>
      <c r="O3" s="1032"/>
      <c r="P3" s="1032"/>
      <c r="Q3" s="1032"/>
      <c r="R3" s="1032"/>
      <c r="S3" s="1032"/>
      <c r="T3" s="1295"/>
      <c r="U3" s="1295"/>
      <c r="V3" s="1295"/>
      <c r="W3" s="1295"/>
      <c r="X3" s="1296" t="s">
        <v>708</v>
      </c>
    </row>
    <row r="4" spans="2:34" ht="28.5" customHeight="1" thickTop="1">
      <c r="C4" s="680" t="s">
        <v>662</v>
      </c>
      <c r="D4" s="680"/>
      <c r="E4" s="680"/>
      <c r="F4" s="680"/>
      <c r="G4" s="680"/>
      <c r="H4" s="680"/>
      <c r="I4" s="680"/>
      <c r="J4" s="914"/>
      <c r="K4" s="1538" t="s">
        <v>709</v>
      </c>
      <c r="L4" s="1539"/>
      <c r="M4" s="1539"/>
      <c r="N4" s="1540"/>
      <c r="O4" s="1541" t="s">
        <v>710</v>
      </c>
      <c r="P4" s="1541"/>
      <c r="Q4" s="1541"/>
      <c r="R4" s="1541"/>
      <c r="S4" s="1541"/>
      <c r="T4" s="1542" t="s">
        <v>711</v>
      </c>
      <c r="U4" s="1543"/>
      <c r="V4" s="1543"/>
      <c r="W4" s="1543"/>
      <c r="X4" s="1543"/>
    </row>
    <row r="5" spans="2:34" s="1544" customFormat="1" ht="15.75" customHeight="1">
      <c r="C5" s="1545" t="s">
        <v>712</v>
      </c>
      <c r="D5" s="1545"/>
      <c r="E5" s="1545"/>
      <c r="F5" s="1545"/>
      <c r="G5" s="1545"/>
      <c r="H5" s="1545"/>
      <c r="I5" s="1545"/>
      <c r="J5" s="1546"/>
      <c r="K5" s="686" t="s">
        <v>108</v>
      </c>
      <c r="L5" s="687"/>
      <c r="M5" s="687"/>
      <c r="N5" s="688"/>
      <c r="O5" s="1239" t="s">
        <v>71</v>
      </c>
      <c r="P5" s="1239"/>
      <c r="Q5" s="1239"/>
      <c r="R5" s="1239"/>
      <c r="S5" s="1239"/>
      <c r="T5" s="1239" t="s">
        <v>71</v>
      </c>
      <c r="U5" s="1239"/>
      <c r="V5" s="1239"/>
      <c r="W5" s="1239"/>
      <c r="X5" s="689"/>
      <c r="AH5" s="1547"/>
    </row>
    <row r="6" spans="2:34" ht="15.75" customHeight="1">
      <c r="C6" s="1548" t="s">
        <v>72</v>
      </c>
      <c r="D6" s="1548"/>
      <c r="E6" s="1548"/>
      <c r="F6" s="1548"/>
      <c r="G6" s="1548"/>
      <c r="H6" s="1548"/>
      <c r="I6" s="1548"/>
      <c r="J6" s="1549"/>
      <c r="K6" s="1550">
        <v>2486</v>
      </c>
      <c r="L6" s="1551"/>
      <c r="M6" s="1552"/>
      <c r="N6" s="1552"/>
      <c r="O6" s="1552">
        <v>2079866363</v>
      </c>
      <c r="P6" s="1552"/>
      <c r="Q6" s="1552"/>
      <c r="R6" s="1552"/>
      <c r="S6" s="1552"/>
      <c r="T6" s="1552">
        <v>836632</v>
      </c>
      <c r="U6" s="1552"/>
      <c r="V6" s="1552"/>
      <c r="W6" s="1552"/>
      <c r="X6" s="1553"/>
    </row>
    <row r="7" spans="2:34" ht="15.75" customHeight="1">
      <c r="C7" s="1554" t="s">
        <v>74</v>
      </c>
      <c r="D7" s="1554"/>
      <c r="E7" s="1554"/>
      <c r="F7" s="1554"/>
      <c r="G7" s="1554"/>
      <c r="H7" s="1554"/>
      <c r="I7" s="1554"/>
      <c r="J7" s="1555"/>
      <c r="K7" s="1266">
        <v>1224571</v>
      </c>
      <c r="L7" s="736"/>
      <c r="M7" s="1267"/>
      <c r="N7" s="1267"/>
      <c r="O7" s="1556">
        <v>1091862775994</v>
      </c>
      <c r="P7" s="1556"/>
      <c r="Q7" s="1556"/>
      <c r="R7" s="1556"/>
      <c r="S7" s="1556"/>
      <c r="T7" s="1267">
        <v>891629</v>
      </c>
      <c r="U7" s="1267"/>
      <c r="V7" s="1267"/>
      <c r="W7" s="1267"/>
      <c r="X7" s="734"/>
    </row>
    <row r="8" spans="2:34" ht="15.75" customHeight="1">
      <c r="C8" s="1557" t="s">
        <v>75</v>
      </c>
      <c r="D8" s="1557"/>
      <c r="E8" s="1557"/>
      <c r="F8" s="1557"/>
      <c r="G8" s="1557"/>
      <c r="H8" s="1557"/>
      <c r="I8" s="1557"/>
      <c r="J8" s="1558"/>
      <c r="K8" s="1257">
        <f>SUM(K10:N19)</f>
        <v>57359</v>
      </c>
      <c r="L8" s="703"/>
      <c r="M8" s="1258"/>
      <c r="N8" s="1258"/>
      <c r="O8" s="1258">
        <f>SUM(O10:S19)</f>
        <v>49578645906</v>
      </c>
      <c r="P8" s="1258"/>
      <c r="Q8" s="1258"/>
      <c r="R8" s="1258"/>
      <c r="S8" s="1258"/>
      <c r="T8" s="1258" t="s">
        <v>713</v>
      </c>
      <c r="U8" s="1258"/>
      <c r="V8" s="1258"/>
      <c r="W8" s="1258"/>
      <c r="X8" s="704"/>
    </row>
    <row r="9" spans="2:34" ht="15.75" customHeight="1">
      <c r="J9" s="1559"/>
      <c r="K9" s="1266"/>
      <c r="L9" s="736"/>
      <c r="M9" s="1267"/>
      <c r="N9" s="1267"/>
      <c r="O9" s="1267"/>
      <c r="P9" s="1267"/>
      <c r="Q9" s="1267"/>
      <c r="R9" s="1267"/>
      <c r="S9" s="1267"/>
      <c r="T9" s="1267"/>
      <c r="U9" s="1267"/>
      <c r="V9" s="1267"/>
      <c r="W9" s="1267"/>
      <c r="X9" s="734"/>
    </row>
    <row r="10" spans="2:34" ht="15.75" customHeight="1" outlineLevel="1">
      <c r="C10" s="1554" t="s">
        <v>714</v>
      </c>
      <c r="D10" s="1554"/>
      <c r="E10" s="1554"/>
      <c r="F10" s="1554"/>
      <c r="G10" s="1554"/>
      <c r="H10" s="1554"/>
      <c r="I10" s="1554"/>
      <c r="J10" s="1555"/>
      <c r="K10" s="1266">
        <v>29909</v>
      </c>
      <c r="L10" s="736"/>
      <c r="M10" s="1267"/>
      <c r="N10" s="1267"/>
      <c r="O10" s="1267">
        <v>26454120551</v>
      </c>
      <c r="P10" s="1267"/>
      <c r="Q10" s="1267"/>
      <c r="R10" s="1267"/>
      <c r="S10" s="1267"/>
      <c r="T10" s="1267">
        <v>884487</v>
      </c>
      <c r="U10" s="1267"/>
      <c r="V10" s="1267"/>
      <c r="W10" s="1267"/>
      <c r="X10" s="734"/>
    </row>
    <row r="11" spans="2:34" ht="15.75" customHeight="1" outlineLevel="1">
      <c r="C11" s="1554" t="s">
        <v>715</v>
      </c>
      <c r="D11" s="1554"/>
      <c r="E11" s="1554"/>
      <c r="F11" s="1554"/>
      <c r="G11" s="1554"/>
      <c r="H11" s="1554"/>
      <c r="I11" s="1554"/>
      <c r="J11" s="1555"/>
      <c r="K11" s="1266">
        <v>7475</v>
      </c>
      <c r="L11" s="736"/>
      <c r="M11" s="1267"/>
      <c r="N11" s="1267"/>
      <c r="O11" s="1267">
        <v>6031625938</v>
      </c>
      <c r="P11" s="1267"/>
      <c r="Q11" s="1267"/>
      <c r="R11" s="1267"/>
      <c r="S11" s="1267"/>
      <c r="T11" s="1267">
        <v>806906</v>
      </c>
      <c r="U11" s="1267"/>
      <c r="V11" s="1267"/>
      <c r="W11" s="1267"/>
      <c r="X11" s="734"/>
    </row>
    <row r="12" spans="2:34" ht="15.75" customHeight="1" outlineLevel="1">
      <c r="C12" s="1554" t="s">
        <v>78</v>
      </c>
      <c r="D12" s="1554"/>
      <c r="E12" s="1554"/>
      <c r="F12" s="1554"/>
      <c r="G12" s="1554"/>
      <c r="H12" s="1554"/>
      <c r="I12" s="1554"/>
      <c r="J12" s="1555"/>
      <c r="K12" s="1266">
        <v>1644</v>
      </c>
      <c r="L12" s="736"/>
      <c r="M12" s="1267"/>
      <c r="N12" s="1267"/>
      <c r="O12" s="1267">
        <v>1398923820</v>
      </c>
      <c r="P12" s="1267"/>
      <c r="Q12" s="1267"/>
      <c r="R12" s="1267"/>
      <c r="S12" s="1267"/>
      <c r="T12" s="1267">
        <v>850927</v>
      </c>
      <c r="U12" s="1267"/>
      <c r="V12" s="1267"/>
      <c r="W12" s="1267"/>
      <c r="X12" s="734"/>
    </row>
    <row r="13" spans="2:34" ht="15.75" customHeight="1" outlineLevel="1">
      <c r="C13" s="1554" t="s">
        <v>79</v>
      </c>
      <c r="D13" s="1554"/>
      <c r="E13" s="1554"/>
      <c r="F13" s="1554"/>
      <c r="G13" s="1554"/>
      <c r="H13" s="1554"/>
      <c r="I13" s="1554"/>
      <c r="J13" s="1555"/>
      <c r="K13" s="1266">
        <v>2593</v>
      </c>
      <c r="L13" s="736"/>
      <c r="M13" s="1267"/>
      <c r="N13" s="1267"/>
      <c r="O13" s="1267">
        <v>2022904338</v>
      </c>
      <c r="P13" s="1267"/>
      <c r="Q13" s="1267"/>
      <c r="R13" s="1267"/>
      <c r="S13" s="1267"/>
      <c r="T13" s="1267">
        <v>780141</v>
      </c>
      <c r="U13" s="1267"/>
      <c r="V13" s="1267"/>
      <c r="W13" s="1267"/>
      <c r="X13" s="734"/>
      <c r="AC13" s="1560"/>
    </row>
    <row r="14" spans="2:34" ht="15.75" customHeight="1" outlineLevel="1">
      <c r="C14" s="1554" t="s">
        <v>80</v>
      </c>
      <c r="D14" s="1554"/>
      <c r="E14" s="1554"/>
      <c r="F14" s="1554"/>
      <c r="G14" s="1554"/>
      <c r="H14" s="1554"/>
      <c r="I14" s="1554"/>
      <c r="J14" s="1555"/>
      <c r="K14" s="1266">
        <v>1996</v>
      </c>
      <c r="L14" s="736"/>
      <c r="M14" s="1267"/>
      <c r="N14" s="1267"/>
      <c r="O14" s="1267">
        <v>1745203679</v>
      </c>
      <c r="P14" s="1267"/>
      <c r="Q14" s="1267"/>
      <c r="R14" s="1267"/>
      <c r="S14" s="1267"/>
      <c r="T14" s="1267">
        <v>874351</v>
      </c>
      <c r="U14" s="1267"/>
      <c r="V14" s="1267"/>
      <c r="W14" s="1267"/>
      <c r="X14" s="734"/>
      <c r="AC14" s="1560"/>
    </row>
    <row r="15" spans="2:34" ht="15.75" customHeight="1" outlineLevel="1">
      <c r="C15" s="1554" t="s">
        <v>81</v>
      </c>
      <c r="D15" s="1554"/>
      <c r="E15" s="1554"/>
      <c r="F15" s="1554"/>
      <c r="G15" s="1554"/>
      <c r="H15" s="1554"/>
      <c r="I15" s="1554"/>
      <c r="J15" s="1555"/>
      <c r="K15" s="1266">
        <v>2051</v>
      </c>
      <c r="L15" s="736"/>
      <c r="M15" s="1267"/>
      <c r="N15" s="1267"/>
      <c r="O15" s="1267">
        <v>1885788712</v>
      </c>
      <c r="P15" s="1267"/>
      <c r="Q15" s="1267"/>
      <c r="R15" s="1267"/>
      <c r="S15" s="1267"/>
      <c r="T15" s="1267">
        <v>919448</v>
      </c>
      <c r="U15" s="1267"/>
      <c r="V15" s="1267"/>
      <c r="W15" s="1267"/>
      <c r="X15" s="734"/>
      <c r="AC15" s="1560"/>
    </row>
    <row r="16" spans="2:34" ht="15.75" customHeight="1" outlineLevel="1">
      <c r="C16" s="1548" t="s">
        <v>239</v>
      </c>
      <c r="D16" s="1548"/>
      <c r="E16" s="1548"/>
      <c r="F16" s="1548"/>
      <c r="G16" s="1548"/>
      <c r="H16" s="1548"/>
      <c r="I16" s="1548"/>
      <c r="J16" s="1549"/>
      <c r="K16" s="1550">
        <v>2486</v>
      </c>
      <c r="L16" s="1551"/>
      <c r="M16" s="1552"/>
      <c r="N16" s="1552"/>
      <c r="O16" s="1552">
        <v>2079866363</v>
      </c>
      <c r="P16" s="1552"/>
      <c r="Q16" s="1552"/>
      <c r="R16" s="1552"/>
      <c r="S16" s="1552"/>
      <c r="T16" s="1552">
        <v>836632</v>
      </c>
      <c r="U16" s="1552"/>
      <c r="V16" s="1552"/>
      <c r="W16" s="1552"/>
      <c r="X16" s="1553"/>
      <c r="AC16" s="1560"/>
    </row>
    <row r="17" spans="3:29" ht="15.75" customHeight="1" outlineLevel="1">
      <c r="C17" s="1554" t="s">
        <v>83</v>
      </c>
      <c r="D17" s="1554"/>
      <c r="E17" s="1554"/>
      <c r="F17" s="1554"/>
      <c r="G17" s="1554"/>
      <c r="H17" s="1554"/>
      <c r="I17" s="1554"/>
      <c r="J17" s="1555"/>
      <c r="K17" s="1266">
        <v>2175</v>
      </c>
      <c r="L17" s="736"/>
      <c r="M17" s="1267"/>
      <c r="N17" s="1267"/>
      <c r="O17" s="1267">
        <v>1900007102</v>
      </c>
      <c r="P17" s="1267"/>
      <c r="Q17" s="1267"/>
      <c r="R17" s="1267"/>
      <c r="S17" s="1267"/>
      <c r="T17" s="1267">
        <v>873566</v>
      </c>
      <c r="U17" s="1267"/>
      <c r="V17" s="1267"/>
      <c r="W17" s="1267"/>
      <c r="X17" s="734"/>
      <c r="AC17" s="1560"/>
    </row>
    <row r="18" spans="3:29" ht="15.75" customHeight="1" outlineLevel="1">
      <c r="C18" s="1554" t="s">
        <v>84</v>
      </c>
      <c r="D18" s="1554"/>
      <c r="E18" s="1554"/>
      <c r="F18" s="1554"/>
      <c r="G18" s="1554"/>
      <c r="H18" s="1554"/>
      <c r="I18" s="1554"/>
      <c r="J18" s="1555"/>
      <c r="K18" s="1266">
        <v>1637</v>
      </c>
      <c r="L18" s="736"/>
      <c r="M18" s="1267"/>
      <c r="N18" s="1267"/>
      <c r="O18" s="1267">
        <v>1383804352</v>
      </c>
      <c r="P18" s="1267"/>
      <c r="Q18" s="1267"/>
      <c r="R18" s="1267"/>
      <c r="S18" s="1267"/>
      <c r="T18" s="1267">
        <v>845329</v>
      </c>
      <c r="U18" s="1267"/>
      <c r="V18" s="1267"/>
      <c r="W18" s="1267"/>
      <c r="X18" s="734"/>
    </row>
    <row r="19" spans="3:29" ht="15.75" customHeight="1" outlineLevel="1">
      <c r="C19" s="1554" t="s">
        <v>85</v>
      </c>
      <c r="D19" s="1554"/>
      <c r="E19" s="1554"/>
      <c r="F19" s="1554"/>
      <c r="G19" s="1554"/>
      <c r="H19" s="1554"/>
      <c r="I19" s="1554"/>
      <c r="J19" s="1555"/>
      <c r="K19" s="1266">
        <v>5393</v>
      </c>
      <c r="L19" s="736"/>
      <c r="M19" s="1267"/>
      <c r="N19" s="1267"/>
      <c r="O19" s="1267">
        <v>4676401051</v>
      </c>
      <c r="P19" s="1267"/>
      <c r="Q19" s="1267"/>
      <c r="R19" s="1267"/>
      <c r="S19" s="1267"/>
      <c r="T19" s="1267">
        <v>867124</v>
      </c>
      <c r="U19" s="1267"/>
      <c r="V19" s="1267"/>
      <c r="W19" s="1267"/>
      <c r="X19" s="734"/>
    </row>
    <row r="20" spans="3:29" ht="19.5" customHeight="1">
      <c r="C20" s="1554"/>
      <c r="D20" s="1554"/>
      <c r="E20" s="1554"/>
      <c r="F20" s="1554"/>
      <c r="G20" s="1554"/>
      <c r="H20" s="1554"/>
      <c r="I20" s="1554"/>
      <c r="J20" s="1555"/>
      <c r="K20" s="1260"/>
      <c r="L20" s="1561"/>
      <c r="M20" s="1561"/>
      <c r="N20" s="1262"/>
      <c r="O20" s="1263"/>
      <c r="P20" s="1561"/>
      <c r="Q20" s="1561"/>
      <c r="R20" s="1561"/>
      <c r="S20" s="1262"/>
      <c r="T20" s="1263"/>
      <c r="U20" s="1561"/>
      <c r="V20" s="1561"/>
      <c r="W20" s="1561"/>
      <c r="X20" s="1561"/>
    </row>
    <row r="21" spans="3:29" ht="19.5" customHeight="1">
      <c r="C21" s="1562" t="s">
        <v>674</v>
      </c>
      <c r="D21" s="1562"/>
      <c r="E21" s="1562"/>
      <c r="F21" s="1562"/>
      <c r="G21" s="1562"/>
      <c r="H21" s="1562"/>
      <c r="I21" s="1562"/>
      <c r="J21" s="1563"/>
      <c r="K21" s="1564"/>
      <c r="L21" s="1565"/>
      <c r="M21" s="1565"/>
      <c r="N21" s="1566"/>
      <c r="O21" s="1567"/>
      <c r="P21" s="1565"/>
      <c r="Q21" s="1565"/>
      <c r="R21" s="1565"/>
      <c r="S21" s="1566"/>
      <c r="T21" s="1567"/>
      <c r="U21" s="1565"/>
      <c r="V21" s="1565"/>
      <c r="W21" s="1565"/>
      <c r="X21" s="1565"/>
    </row>
    <row r="22" spans="3:29" s="669" customFormat="1" ht="16.5" hidden="1" customHeight="1">
      <c r="C22" s="1554" t="s">
        <v>716</v>
      </c>
      <c r="D22" s="1554"/>
      <c r="E22" s="1554"/>
      <c r="F22" s="1554"/>
      <c r="G22" s="1554"/>
      <c r="H22" s="1554"/>
      <c r="I22" s="1554"/>
      <c r="J22" s="1555"/>
      <c r="K22" s="1242">
        <v>1159</v>
      </c>
      <c r="L22" s="1568"/>
      <c r="M22" s="1568"/>
      <c r="N22" s="736"/>
      <c r="O22" s="734">
        <v>751423732</v>
      </c>
      <c r="P22" s="1568"/>
      <c r="Q22" s="1568"/>
      <c r="R22" s="1568"/>
      <c r="S22" s="736"/>
      <c r="T22" s="734">
        <v>648337</v>
      </c>
      <c r="U22" s="1568"/>
      <c r="V22" s="1568"/>
      <c r="W22" s="1568"/>
      <c r="X22" s="1568"/>
    </row>
    <row r="23" spans="3:29" ht="16.5" hidden="1" customHeight="1">
      <c r="C23" s="1554" t="s">
        <v>717</v>
      </c>
      <c r="D23" s="1554"/>
      <c r="E23" s="1554"/>
      <c r="F23" s="1554"/>
      <c r="G23" s="1554"/>
      <c r="H23" s="1554"/>
      <c r="I23" s="1554"/>
      <c r="J23" s="1555"/>
      <c r="K23" s="1242">
        <v>1226</v>
      </c>
      <c r="L23" s="1568"/>
      <c r="M23" s="1568"/>
      <c r="N23" s="736"/>
      <c r="O23" s="734">
        <v>927542045</v>
      </c>
      <c r="P23" s="1568"/>
      <c r="Q23" s="1568"/>
      <c r="R23" s="1568"/>
      <c r="S23" s="736"/>
      <c r="T23" s="734">
        <v>756559</v>
      </c>
      <c r="U23" s="1568"/>
      <c r="V23" s="1568"/>
      <c r="W23" s="1568"/>
      <c r="X23" s="1568"/>
    </row>
    <row r="24" spans="3:29" s="666" customFormat="1" ht="16.5" hidden="1" customHeight="1">
      <c r="C24" s="1554" t="s">
        <v>718</v>
      </c>
      <c r="D24" s="1554"/>
      <c r="E24" s="1554"/>
      <c r="F24" s="1554"/>
      <c r="G24" s="1554"/>
      <c r="H24" s="1554"/>
      <c r="I24" s="1554"/>
      <c r="J24" s="1555"/>
      <c r="K24" s="1242">
        <v>1318</v>
      </c>
      <c r="L24" s="1568"/>
      <c r="M24" s="1568"/>
      <c r="N24" s="736"/>
      <c r="O24" s="734">
        <v>1017064908</v>
      </c>
      <c r="P24" s="1568"/>
      <c r="Q24" s="1568"/>
      <c r="R24" s="1568"/>
      <c r="S24" s="736"/>
      <c r="T24" s="734">
        <v>771672</v>
      </c>
      <c r="U24" s="1568"/>
      <c r="V24" s="1568"/>
      <c r="W24" s="1568"/>
      <c r="X24" s="1568"/>
    </row>
    <row r="25" spans="3:29" s="666" customFormat="1" ht="16.5" hidden="1" customHeight="1">
      <c r="C25" s="1554" t="s">
        <v>719</v>
      </c>
      <c r="D25" s="1554"/>
      <c r="E25" s="1554"/>
      <c r="F25" s="1554"/>
      <c r="G25" s="1554"/>
      <c r="H25" s="1554"/>
      <c r="I25" s="1554"/>
      <c r="J25" s="1555"/>
      <c r="K25" s="1242">
        <v>1390</v>
      </c>
      <c r="L25" s="1568"/>
      <c r="M25" s="1568"/>
      <c r="N25" s="736"/>
      <c r="O25" s="734">
        <v>1152851759</v>
      </c>
      <c r="P25" s="1568"/>
      <c r="Q25" s="1568"/>
      <c r="R25" s="1568"/>
      <c r="S25" s="736"/>
      <c r="T25" s="734">
        <v>829389</v>
      </c>
      <c r="U25" s="1568"/>
      <c r="V25" s="1568"/>
      <c r="W25" s="1568"/>
      <c r="X25" s="1568"/>
    </row>
    <row r="26" spans="3:29" ht="16.5" hidden="1" customHeight="1">
      <c r="C26" s="1554" t="s">
        <v>704</v>
      </c>
      <c r="D26" s="1554"/>
      <c r="E26" s="1554"/>
      <c r="F26" s="1554"/>
      <c r="G26" s="1554"/>
      <c r="H26" s="1554"/>
      <c r="I26" s="1554"/>
      <c r="J26" s="1555"/>
      <c r="K26" s="1242">
        <v>1533</v>
      </c>
      <c r="L26" s="1568"/>
      <c r="M26" s="1568"/>
      <c r="N26" s="736"/>
      <c r="O26" s="734">
        <v>1233037396</v>
      </c>
      <c r="P26" s="1568"/>
      <c r="Q26" s="1568"/>
      <c r="R26" s="1568"/>
      <c r="S26" s="736"/>
      <c r="T26" s="734">
        <v>834825</v>
      </c>
      <c r="U26" s="1568"/>
      <c r="V26" s="1568"/>
      <c r="W26" s="1568"/>
      <c r="X26" s="1568"/>
    </row>
    <row r="27" spans="3:29" ht="16.5" customHeight="1">
      <c r="C27" s="1554" t="s">
        <v>693</v>
      </c>
      <c r="D27" s="1554"/>
      <c r="E27" s="1554"/>
      <c r="F27" s="1554"/>
      <c r="G27" s="1554"/>
      <c r="H27" s="1554"/>
      <c r="I27" s="1554"/>
      <c r="J27" s="1555"/>
      <c r="K27" s="1242">
        <v>1858</v>
      </c>
      <c r="L27" s="1568"/>
      <c r="M27" s="1568"/>
      <c r="N27" s="736"/>
      <c r="O27" s="734">
        <v>1508259246</v>
      </c>
      <c r="P27" s="1568"/>
      <c r="Q27" s="1568"/>
      <c r="R27" s="1568"/>
      <c r="S27" s="736"/>
      <c r="T27" s="734">
        <v>811765</v>
      </c>
      <c r="U27" s="1568"/>
      <c r="V27" s="1568"/>
      <c r="W27" s="1568"/>
      <c r="X27" s="1568"/>
    </row>
    <row r="28" spans="3:29" ht="16.5" customHeight="1">
      <c r="C28" s="1554" t="s">
        <v>675</v>
      </c>
      <c r="D28" s="1554"/>
      <c r="E28" s="1554"/>
      <c r="F28" s="1554"/>
      <c r="G28" s="1554"/>
      <c r="H28" s="1554"/>
      <c r="I28" s="1554"/>
      <c r="J28" s="1555"/>
      <c r="K28" s="1266">
        <v>1978</v>
      </c>
      <c r="L28" s="736"/>
      <c r="M28" s="1267"/>
      <c r="N28" s="1267"/>
      <c r="O28" s="1267">
        <v>1558970552</v>
      </c>
      <c r="P28" s="1267"/>
      <c r="Q28" s="1267"/>
      <c r="R28" s="1267"/>
      <c r="S28" s="1267"/>
      <c r="T28" s="1267">
        <v>788155</v>
      </c>
      <c r="U28" s="1267"/>
      <c r="V28" s="1267"/>
      <c r="W28" s="1267"/>
      <c r="X28" s="734"/>
    </row>
    <row r="29" spans="3:29" ht="16.5" customHeight="1">
      <c r="C29" s="1554" t="s">
        <v>676</v>
      </c>
      <c r="D29" s="1554"/>
      <c r="E29" s="1554"/>
      <c r="F29" s="1554"/>
      <c r="G29" s="1554"/>
      <c r="H29" s="1554"/>
      <c r="I29" s="1554"/>
      <c r="J29" s="1555"/>
      <c r="K29" s="1266">
        <v>2087</v>
      </c>
      <c r="L29" s="736"/>
      <c r="M29" s="1267"/>
      <c r="N29" s="1267"/>
      <c r="O29" s="1267">
        <v>1653673233</v>
      </c>
      <c r="P29" s="1267"/>
      <c r="Q29" s="1267"/>
      <c r="R29" s="1267"/>
      <c r="S29" s="1267"/>
      <c r="T29" s="1267">
        <v>792369</v>
      </c>
      <c r="U29" s="1267"/>
      <c r="V29" s="1267"/>
      <c r="W29" s="1267"/>
      <c r="X29" s="734"/>
    </row>
    <row r="30" spans="3:29" ht="15.75" customHeight="1">
      <c r="C30" s="1569" t="s">
        <v>694</v>
      </c>
      <c r="D30" s="1569"/>
      <c r="E30" s="1569"/>
      <c r="F30" s="1569"/>
      <c r="G30" s="1569"/>
      <c r="H30" s="1569"/>
      <c r="I30" s="1569"/>
      <c r="J30" s="1570"/>
      <c r="K30" s="1266">
        <v>2228</v>
      </c>
      <c r="L30" s="736"/>
      <c r="M30" s="1267"/>
      <c r="N30" s="1267"/>
      <c r="O30" s="1267">
        <v>1841415870</v>
      </c>
      <c r="P30" s="1267"/>
      <c r="Q30" s="1267"/>
      <c r="R30" s="101"/>
      <c r="S30" s="1267"/>
      <c r="T30" s="1267">
        <v>829467</v>
      </c>
      <c r="U30" s="1267"/>
      <c r="V30" s="1267"/>
      <c r="W30" s="1267"/>
      <c r="X30" s="734"/>
    </row>
    <row r="31" spans="3:29" ht="15.75" customHeight="1">
      <c r="C31" s="1569" t="s">
        <v>695</v>
      </c>
      <c r="D31" s="1569"/>
      <c r="E31" s="1569"/>
      <c r="F31" s="1569"/>
      <c r="G31" s="1569"/>
      <c r="H31" s="1569"/>
      <c r="I31" s="1569"/>
      <c r="J31" s="1570"/>
      <c r="K31" s="1266">
        <v>2301</v>
      </c>
      <c r="L31" s="736"/>
      <c r="M31" s="1267"/>
      <c r="N31" s="1267"/>
      <c r="O31" s="1267">
        <v>1784785459</v>
      </c>
      <c r="P31" s="1267"/>
      <c r="Q31" s="1267"/>
      <c r="R31" s="1267"/>
      <c r="S31" s="1267"/>
      <c r="T31" s="1267">
        <v>777684</v>
      </c>
      <c r="U31" s="1267"/>
      <c r="V31" s="1267"/>
      <c r="W31" s="1267"/>
      <c r="X31" s="734"/>
    </row>
    <row r="32" spans="3:29" ht="15.75" customHeight="1">
      <c r="C32" s="1569" t="s">
        <v>696</v>
      </c>
      <c r="D32" s="1569"/>
      <c r="E32" s="1569"/>
      <c r="F32" s="1569"/>
      <c r="G32" s="1569"/>
      <c r="H32" s="1569"/>
      <c r="I32" s="1569"/>
      <c r="J32" s="1570"/>
      <c r="K32" s="1266">
        <v>2382</v>
      </c>
      <c r="L32" s="736"/>
      <c r="M32" s="1267"/>
      <c r="N32" s="1267"/>
      <c r="O32" s="1267">
        <v>1941677245</v>
      </c>
      <c r="P32" s="1267"/>
      <c r="Q32" s="1267"/>
      <c r="R32" s="1267"/>
      <c r="S32" s="1267"/>
      <c r="T32" s="1267">
        <v>817548</v>
      </c>
      <c r="U32" s="1267"/>
      <c r="V32" s="1267"/>
      <c r="W32" s="1267"/>
      <c r="X32" s="734"/>
    </row>
    <row r="33" spans="3:34" ht="15.75" customHeight="1" thickBot="1">
      <c r="C33" s="1288"/>
      <c r="D33" s="1288"/>
      <c r="E33" s="1288"/>
      <c r="F33" s="1288"/>
      <c r="G33" s="1288"/>
      <c r="H33" s="1288"/>
      <c r="I33" s="1288"/>
      <c r="J33" s="1289"/>
      <c r="K33" s="1571"/>
      <c r="L33" s="1572"/>
      <c r="M33" s="1573"/>
      <c r="N33" s="1573"/>
      <c r="O33" s="1573"/>
      <c r="P33" s="1573"/>
      <c r="Q33" s="1573"/>
      <c r="R33" s="1573"/>
      <c r="S33" s="1573"/>
      <c r="T33" s="1573"/>
      <c r="U33" s="1573"/>
      <c r="V33" s="1573"/>
      <c r="W33" s="1573"/>
      <c r="X33" s="1574"/>
      <c r="AC33" s="1560"/>
    </row>
    <row r="34" spans="3:34" ht="15.75" customHeight="1" thickTop="1">
      <c r="T34" s="1497"/>
      <c r="U34" s="1497"/>
      <c r="V34" s="1497"/>
      <c r="W34" s="1497"/>
      <c r="X34" s="1273" t="s">
        <v>720</v>
      </c>
      <c r="AC34" s="1560"/>
    </row>
    <row r="35" spans="3:34" ht="12" customHeight="1">
      <c r="C35" s="903" t="s">
        <v>721</v>
      </c>
      <c r="T35" s="1497"/>
      <c r="U35" s="1497"/>
      <c r="V35" s="1497"/>
      <c r="W35" s="1497"/>
      <c r="X35" s="1273"/>
      <c r="AC35" s="1560"/>
    </row>
    <row r="36" spans="3:34" ht="12" customHeight="1">
      <c r="C36" s="903" t="s">
        <v>722</v>
      </c>
    </row>
    <row r="37" spans="3:34">
      <c r="D37" s="903" t="s">
        <v>723</v>
      </c>
    </row>
    <row r="38" spans="3:34">
      <c r="Q38" s="40"/>
      <c r="R38" s="40"/>
      <c r="S38" s="40"/>
      <c r="T38" s="40"/>
      <c r="U38" s="40"/>
      <c r="V38" s="40"/>
    </row>
    <row r="47" spans="3:34">
      <c r="O47" s="805"/>
      <c r="P47" s="805"/>
      <c r="Q47" s="805"/>
      <c r="R47" s="805"/>
      <c r="S47" s="805"/>
      <c r="T47" s="805"/>
      <c r="U47" s="805"/>
      <c r="V47" s="805"/>
      <c r="W47" s="805"/>
      <c r="X47" s="806"/>
      <c r="Y47" s="805"/>
      <c r="Z47" s="805"/>
      <c r="AA47" s="805"/>
      <c r="AB47" s="805"/>
      <c r="AC47" s="805"/>
      <c r="AD47" s="805"/>
      <c r="AE47" s="805"/>
      <c r="AF47" s="805"/>
      <c r="AG47" s="805"/>
      <c r="AH47" s="805"/>
    </row>
    <row r="48" spans="3:34">
      <c r="O48" s="805"/>
      <c r="P48" s="805"/>
      <c r="Q48" s="805"/>
      <c r="R48" s="805"/>
      <c r="S48" s="805"/>
      <c r="T48" s="805"/>
      <c r="U48" s="805"/>
      <c r="V48" s="805"/>
      <c r="W48" s="805"/>
      <c r="X48" s="806"/>
      <c r="Y48" s="805"/>
      <c r="Z48" s="805"/>
      <c r="AA48" s="805"/>
      <c r="AB48" s="805"/>
      <c r="AC48" s="805"/>
      <c r="AD48" s="805"/>
      <c r="AE48" s="805"/>
      <c r="AF48" s="805"/>
      <c r="AG48" s="805"/>
      <c r="AH48" s="805"/>
    </row>
    <row r="49" spans="15:34">
      <c r="O49" s="805"/>
      <c r="P49" s="805"/>
      <c r="Q49" s="805"/>
      <c r="R49" s="805"/>
      <c r="S49" s="805"/>
      <c r="T49" s="805"/>
      <c r="U49" s="805"/>
      <c r="V49" s="805"/>
      <c r="W49" s="805"/>
      <c r="X49" s="806"/>
      <c r="Y49" s="805"/>
      <c r="Z49" s="805"/>
      <c r="AA49" s="805"/>
      <c r="AB49" s="805"/>
      <c r="AC49" s="805"/>
      <c r="AD49" s="805"/>
      <c r="AE49" s="805"/>
      <c r="AF49" s="805"/>
      <c r="AG49" s="805"/>
      <c r="AH49" s="805"/>
    </row>
    <row r="50" spans="15:34">
      <c r="O50" s="805"/>
      <c r="P50" s="805"/>
      <c r="Q50" s="805"/>
      <c r="R50" s="805"/>
      <c r="S50" s="805"/>
      <c r="T50" s="805"/>
      <c r="U50" s="805"/>
      <c r="V50" s="805"/>
      <c r="W50" s="805"/>
      <c r="X50" s="806"/>
      <c r="Y50" s="805"/>
      <c r="Z50" s="805"/>
      <c r="AA50" s="805"/>
      <c r="AB50" s="805"/>
      <c r="AC50" s="805"/>
      <c r="AD50" s="805"/>
      <c r="AE50" s="805"/>
      <c r="AF50" s="805"/>
      <c r="AG50" s="805"/>
      <c r="AH50" s="805"/>
    </row>
    <row r="51" spans="15:34">
      <c r="O51" s="805"/>
      <c r="P51" s="805"/>
      <c r="Q51" s="805"/>
      <c r="R51" s="805"/>
      <c r="S51" s="805"/>
      <c r="T51" s="805"/>
      <c r="U51" s="805"/>
      <c r="V51" s="805"/>
      <c r="W51" s="805"/>
      <c r="X51" s="806"/>
      <c r="Y51" s="805"/>
      <c r="Z51" s="805"/>
      <c r="AA51" s="805"/>
      <c r="AB51" s="805"/>
      <c r="AC51" s="805"/>
      <c r="AD51" s="805"/>
      <c r="AE51" s="805"/>
      <c r="AF51" s="805"/>
      <c r="AG51" s="805"/>
      <c r="AH51" s="805"/>
    </row>
    <row r="52" spans="15:34">
      <c r="O52" s="805"/>
      <c r="P52" s="805"/>
      <c r="Q52" s="805"/>
      <c r="R52" s="805"/>
      <c r="S52" s="805"/>
      <c r="T52" s="805"/>
      <c r="U52" s="805"/>
      <c r="V52" s="805"/>
      <c r="W52" s="805"/>
      <c r="X52" s="806"/>
      <c r="Y52" s="805"/>
      <c r="Z52" s="805"/>
      <c r="AA52" s="805"/>
      <c r="AB52" s="805"/>
      <c r="AC52" s="805"/>
      <c r="AD52" s="805"/>
      <c r="AE52" s="805"/>
      <c r="AF52" s="805"/>
      <c r="AG52" s="805"/>
      <c r="AH52" s="805"/>
    </row>
    <row r="53" spans="15:34">
      <c r="O53" s="805"/>
      <c r="P53" s="805"/>
      <c r="Q53" s="805"/>
      <c r="R53" s="805"/>
      <c r="S53" s="805"/>
      <c r="T53" s="805"/>
      <c r="U53" s="805"/>
      <c r="V53" s="805"/>
      <c r="W53" s="805"/>
      <c r="X53" s="806"/>
      <c r="Y53" s="805"/>
      <c r="Z53" s="805"/>
      <c r="AA53" s="805"/>
      <c r="AB53" s="805"/>
      <c r="AC53" s="805"/>
      <c r="AD53" s="805"/>
      <c r="AE53" s="807"/>
      <c r="AF53" s="807"/>
      <c r="AG53" s="807"/>
      <c r="AH53" s="807"/>
    </row>
    <row r="54" spans="15:34">
      <c r="O54" s="805"/>
      <c r="P54" s="805"/>
      <c r="Q54" s="805"/>
      <c r="R54" s="805"/>
      <c r="S54" s="805"/>
      <c r="T54" s="805"/>
      <c r="U54" s="805"/>
      <c r="V54" s="805"/>
      <c r="W54" s="805"/>
      <c r="X54" s="806"/>
      <c r="Y54" s="805"/>
      <c r="Z54" s="805"/>
      <c r="AA54" s="805"/>
      <c r="AB54" s="805"/>
      <c r="AC54" s="805"/>
      <c r="AD54" s="805"/>
      <c r="AE54" s="805"/>
      <c r="AF54" s="805"/>
      <c r="AG54" s="805"/>
      <c r="AH54" s="805"/>
    </row>
    <row r="55" spans="15:34">
      <c r="O55" s="805"/>
      <c r="P55" s="805"/>
      <c r="Q55" s="805"/>
      <c r="R55" s="805"/>
      <c r="S55" s="805"/>
      <c r="T55" s="805"/>
      <c r="U55" s="805"/>
      <c r="V55" s="805"/>
      <c r="W55" s="805"/>
      <c r="X55" s="806"/>
      <c r="Y55" s="805"/>
      <c r="Z55" s="805"/>
      <c r="AA55" s="805"/>
      <c r="AB55" s="805"/>
      <c r="AC55" s="805"/>
      <c r="AD55" s="805"/>
      <c r="AE55" s="805"/>
      <c r="AF55" s="805"/>
      <c r="AG55" s="805"/>
      <c r="AH55" s="805"/>
    </row>
    <row r="56" spans="15:34">
      <c r="O56" s="805"/>
      <c r="P56" s="805"/>
      <c r="Q56" s="805"/>
      <c r="R56" s="805"/>
      <c r="S56" s="805"/>
      <c r="T56" s="805"/>
      <c r="U56" s="805"/>
      <c r="V56" s="805"/>
      <c r="W56" s="805"/>
      <c r="X56" s="806"/>
      <c r="Y56" s="805"/>
      <c r="Z56" s="805"/>
      <c r="AA56" s="805"/>
      <c r="AB56" s="805"/>
      <c r="AC56" s="805"/>
      <c r="AD56" s="805"/>
      <c r="AE56" s="805"/>
      <c r="AF56" s="805"/>
      <c r="AG56" s="805"/>
      <c r="AH56" s="805"/>
    </row>
    <row r="57" spans="15:34">
      <c r="O57" s="805"/>
      <c r="P57" s="805"/>
      <c r="Q57" s="805"/>
      <c r="R57" s="805"/>
      <c r="S57" s="805"/>
      <c r="T57" s="805"/>
      <c r="U57" s="805"/>
      <c r="V57" s="805"/>
      <c r="W57" s="805"/>
      <c r="X57" s="806"/>
      <c r="Y57" s="805"/>
      <c r="Z57" s="805"/>
      <c r="AA57" s="805"/>
      <c r="AB57" s="805"/>
      <c r="AC57" s="805"/>
      <c r="AD57" s="805"/>
      <c r="AE57" s="805"/>
      <c r="AF57" s="805"/>
      <c r="AG57" s="805"/>
      <c r="AH57" s="805"/>
    </row>
  </sheetData>
  <mergeCells count="120">
    <mergeCell ref="C32:J32"/>
    <mergeCell ref="K32:N32"/>
    <mergeCell ref="O32:S32"/>
    <mergeCell ref="T32:X32"/>
    <mergeCell ref="C33:J33"/>
    <mergeCell ref="K33:N33"/>
    <mergeCell ref="O33:S33"/>
    <mergeCell ref="T33:X33"/>
    <mergeCell ref="C30:J30"/>
    <mergeCell ref="K30:N30"/>
    <mergeCell ref="O30:S30"/>
    <mergeCell ref="T30:X30"/>
    <mergeCell ref="C31:J31"/>
    <mergeCell ref="K31:N31"/>
    <mergeCell ref="O31:S31"/>
    <mergeCell ref="T31:X31"/>
    <mergeCell ref="C28:J28"/>
    <mergeCell ref="K28:N28"/>
    <mergeCell ref="O28:S28"/>
    <mergeCell ref="T28:X28"/>
    <mergeCell ref="C29:J29"/>
    <mergeCell ref="K29:N29"/>
    <mergeCell ref="O29:S29"/>
    <mergeCell ref="T29:X29"/>
    <mergeCell ref="C26:J26"/>
    <mergeCell ref="K26:N26"/>
    <mergeCell ref="O26:S26"/>
    <mergeCell ref="T26:X26"/>
    <mergeCell ref="C27:J27"/>
    <mergeCell ref="K27:N27"/>
    <mergeCell ref="O27:S27"/>
    <mergeCell ref="T27:X27"/>
    <mergeCell ref="C24:J24"/>
    <mergeCell ref="K24:N24"/>
    <mergeCell ref="O24:S24"/>
    <mergeCell ref="T24:X24"/>
    <mergeCell ref="C25:J25"/>
    <mergeCell ref="K25:N25"/>
    <mergeCell ref="O25:S25"/>
    <mergeCell ref="T25:X25"/>
    <mergeCell ref="C22:J22"/>
    <mergeCell ref="K22:N22"/>
    <mergeCell ref="O22:S22"/>
    <mergeCell ref="T22:X22"/>
    <mergeCell ref="C23:J23"/>
    <mergeCell ref="K23:N23"/>
    <mergeCell ref="O23:S23"/>
    <mergeCell ref="T23:X23"/>
    <mergeCell ref="C20:J20"/>
    <mergeCell ref="K20:N20"/>
    <mergeCell ref="O20:S20"/>
    <mergeCell ref="T20:X20"/>
    <mergeCell ref="C21:J21"/>
    <mergeCell ref="K21:N21"/>
    <mergeCell ref="O21:S21"/>
    <mergeCell ref="T21:X21"/>
    <mergeCell ref="C18:J18"/>
    <mergeCell ref="K18:N18"/>
    <mergeCell ref="O18:S18"/>
    <mergeCell ref="T18:X18"/>
    <mergeCell ref="C19:J19"/>
    <mergeCell ref="K19:N19"/>
    <mergeCell ref="O19:S19"/>
    <mergeCell ref="T19:X19"/>
    <mergeCell ref="C16:J16"/>
    <mergeCell ref="K16:N16"/>
    <mergeCell ref="O16:S16"/>
    <mergeCell ref="T16:X16"/>
    <mergeCell ref="C17:J17"/>
    <mergeCell ref="K17:N17"/>
    <mergeCell ref="O17:S17"/>
    <mergeCell ref="T17:X17"/>
    <mergeCell ref="C14:J14"/>
    <mergeCell ref="K14:N14"/>
    <mergeCell ref="O14:S14"/>
    <mergeCell ref="T14:X14"/>
    <mergeCell ref="C15:J15"/>
    <mergeCell ref="K15:N15"/>
    <mergeCell ref="O15:S15"/>
    <mergeCell ref="T15:X15"/>
    <mergeCell ref="C12:J12"/>
    <mergeCell ref="K12:N12"/>
    <mergeCell ref="O12:S12"/>
    <mergeCell ref="T12:X12"/>
    <mergeCell ref="C13:J13"/>
    <mergeCell ref="K13:N13"/>
    <mergeCell ref="O13:S13"/>
    <mergeCell ref="T13:X13"/>
    <mergeCell ref="C10:J10"/>
    <mergeCell ref="K10:N10"/>
    <mergeCell ref="O10:S10"/>
    <mergeCell ref="T10:X10"/>
    <mergeCell ref="C11:J11"/>
    <mergeCell ref="K11:N11"/>
    <mergeCell ref="O11:S11"/>
    <mergeCell ref="T11:X11"/>
    <mergeCell ref="C8:J8"/>
    <mergeCell ref="K8:N8"/>
    <mergeCell ref="O8:S8"/>
    <mergeCell ref="T8:X8"/>
    <mergeCell ref="K9:N9"/>
    <mergeCell ref="O9:S9"/>
    <mergeCell ref="T9:X9"/>
    <mergeCell ref="C6:J6"/>
    <mergeCell ref="K6:N6"/>
    <mergeCell ref="O6:S6"/>
    <mergeCell ref="T6:X6"/>
    <mergeCell ref="C7:J7"/>
    <mergeCell ref="K7:N7"/>
    <mergeCell ref="O7:S7"/>
    <mergeCell ref="T7:X7"/>
    <mergeCell ref="C2:S2"/>
    <mergeCell ref="C4:J4"/>
    <mergeCell ref="K4:N4"/>
    <mergeCell ref="O4:S4"/>
    <mergeCell ref="T4:X4"/>
    <mergeCell ref="C5:J5"/>
    <mergeCell ref="K5:N5"/>
    <mergeCell ref="O5:S5"/>
    <mergeCell ref="T5:X5"/>
  </mergeCells>
  <phoneticPr fontId="3"/>
  <pageMargins left="0.51181102362204722" right="0.51181102362204722" top="0.55118110236220474" bottom="0.55118110236220474" header="0.31496062992125984" footer="0.31496062992125984"/>
  <pageSetup paperSize="9" firstPageNumber="34" orientation="portrait" useFirstPageNumber="1" r:id="rId1"/>
  <headerFooter>
    <oddFooter>&amp;C&amp;"HGPｺﾞｼｯｸM,ﾒﾃﾞｨｳﾑ"&amp;10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719AA-20A6-4FFE-892F-1412E7F76B2C}">
  <dimension ref="B1:AG52"/>
  <sheetViews>
    <sheetView tabSelected="1" view="pageBreakPreview" zoomScale="115" zoomScaleNormal="100" zoomScaleSheetLayoutView="115" workbookViewId="0">
      <selection activeCell="Q33" sqref="Q33:V33"/>
    </sheetView>
  </sheetViews>
  <sheetFormatPr defaultColWidth="2.625" defaultRowHeight="12"/>
  <cols>
    <col min="1" max="9" width="2.625" style="752"/>
    <col min="10" max="10" width="2.625" style="752" customWidth="1"/>
    <col min="11" max="12" width="2.625" style="752"/>
    <col min="13" max="13" width="2.875" style="752" customWidth="1"/>
    <col min="14" max="15" width="2.625" style="752"/>
    <col min="16" max="16" width="3" style="752" customWidth="1"/>
    <col min="17" max="18" width="2.625" style="752"/>
    <col min="19" max="19" width="2.875" style="752" customWidth="1"/>
    <col min="20" max="20" width="2.25" style="752" customWidth="1"/>
    <col min="21" max="21" width="2.625" style="752" customWidth="1"/>
    <col min="22" max="22" width="3.125" style="752" customWidth="1"/>
    <col min="23" max="24" width="2.625" style="752" customWidth="1"/>
    <col min="25" max="25" width="3" style="752" customWidth="1"/>
    <col min="26" max="30" width="2.625" style="752" customWidth="1"/>
    <col min="31" max="35" width="2.625" style="752"/>
    <col min="36" max="36" width="0.125" style="752" customWidth="1"/>
    <col min="37" max="41" width="2.625" style="752" customWidth="1"/>
    <col min="42" max="16384" width="2.625" style="752"/>
  </cols>
  <sheetData>
    <row r="1" spans="2:22" s="665" customFormat="1" ht="17.25">
      <c r="B1" s="1028">
        <v>7</v>
      </c>
      <c r="C1" s="1028"/>
      <c r="D1" s="663" t="s">
        <v>724</v>
      </c>
      <c r="E1" s="663"/>
      <c r="F1" s="663"/>
      <c r="G1" s="663"/>
      <c r="H1" s="663"/>
      <c r="I1" s="663"/>
      <c r="J1" s="663"/>
      <c r="K1" s="663"/>
      <c r="L1" s="663"/>
      <c r="M1" s="663"/>
      <c r="N1" s="663"/>
      <c r="O1" s="663"/>
      <c r="P1" s="663"/>
      <c r="Q1" s="663"/>
      <c r="R1" s="663"/>
      <c r="S1" s="663"/>
      <c r="T1" s="663"/>
      <c r="U1" s="663"/>
      <c r="V1" s="663"/>
    </row>
    <row r="2" spans="2:22" s="666" customFormat="1" ht="14.25">
      <c r="C2" s="667" t="s">
        <v>725</v>
      </c>
      <c r="D2" s="667"/>
      <c r="E2" s="667"/>
      <c r="F2" s="667"/>
      <c r="G2" s="667"/>
      <c r="H2" s="667"/>
      <c r="I2" s="667"/>
      <c r="J2" s="667"/>
      <c r="K2" s="667"/>
      <c r="L2" s="667"/>
      <c r="M2" s="667"/>
      <c r="N2" s="667"/>
      <c r="O2" s="667"/>
      <c r="P2" s="667"/>
      <c r="Q2" s="667"/>
      <c r="R2" s="667"/>
      <c r="S2" s="667"/>
      <c r="T2" s="667"/>
      <c r="U2" s="667"/>
      <c r="V2" s="667"/>
    </row>
    <row r="3" spans="2:22" s="666" customFormat="1" ht="15" thickBot="1">
      <c r="C3" s="1032"/>
      <c r="D3" s="1032"/>
      <c r="E3" s="1032"/>
      <c r="F3" s="1032"/>
      <c r="G3" s="1032"/>
      <c r="H3" s="1032"/>
      <c r="I3" s="1032"/>
      <c r="J3" s="1032"/>
      <c r="K3" s="1032"/>
      <c r="L3" s="1032"/>
      <c r="M3" s="1032"/>
      <c r="N3" s="1032"/>
      <c r="O3" s="1032"/>
      <c r="P3" s="1032"/>
      <c r="Q3" s="1032"/>
      <c r="R3" s="1032"/>
      <c r="S3" s="1032"/>
      <c r="T3" s="1032"/>
      <c r="U3" s="1032"/>
      <c r="V3" s="1296" t="s">
        <v>685</v>
      </c>
    </row>
    <row r="4" spans="2:22" s="1575" customFormat="1" ht="15.75" customHeight="1" thickTop="1">
      <c r="C4" s="1576" t="s">
        <v>686</v>
      </c>
      <c r="D4" s="1576"/>
      <c r="E4" s="1576"/>
      <c r="F4" s="1576"/>
      <c r="G4" s="1576"/>
      <c r="H4" s="1576"/>
      <c r="I4" s="1576"/>
      <c r="J4" s="1577"/>
      <c r="K4" s="1578" t="s">
        <v>726</v>
      </c>
      <c r="L4" s="1576"/>
      <c r="M4" s="1579"/>
      <c r="N4" s="1576" t="s">
        <v>727</v>
      </c>
      <c r="O4" s="1576"/>
      <c r="P4" s="1579"/>
      <c r="Q4" s="1576" t="s">
        <v>728</v>
      </c>
      <c r="R4" s="1576"/>
      <c r="S4" s="1579"/>
      <c r="T4" s="1576" t="s">
        <v>729</v>
      </c>
      <c r="U4" s="1576"/>
      <c r="V4" s="1576"/>
    </row>
    <row r="5" spans="2:22" s="1575" customFormat="1" ht="15.75" customHeight="1">
      <c r="C5" s="1543"/>
      <c r="D5" s="1543"/>
      <c r="E5" s="1543"/>
      <c r="F5" s="1543"/>
      <c r="G5" s="1543"/>
      <c r="H5" s="1543"/>
      <c r="I5" s="1543"/>
      <c r="J5" s="1580"/>
      <c r="K5" s="1581"/>
      <c r="L5" s="1543"/>
      <c r="M5" s="1582"/>
      <c r="N5" s="1543"/>
      <c r="O5" s="1543"/>
      <c r="P5" s="1582"/>
      <c r="Q5" s="1543"/>
      <c r="R5" s="1543"/>
      <c r="S5" s="1582"/>
      <c r="T5" s="1543"/>
      <c r="U5" s="1543"/>
      <c r="V5" s="1543"/>
    </row>
    <row r="6" spans="2:22" s="1046" customFormat="1" ht="15.75" customHeight="1">
      <c r="C6" s="687"/>
      <c r="D6" s="687"/>
      <c r="E6" s="687"/>
      <c r="F6" s="687"/>
      <c r="G6" s="687"/>
      <c r="H6" s="687"/>
      <c r="I6" s="687"/>
      <c r="J6" s="690"/>
      <c r="K6" s="1238" t="s">
        <v>108</v>
      </c>
      <c r="L6" s="1239"/>
      <c r="M6" s="689"/>
      <c r="N6" s="1239" t="s">
        <v>108</v>
      </c>
      <c r="O6" s="1239"/>
      <c r="P6" s="1239"/>
      <c r="Q6" s="1239" t="s">
        <v>730</v>
      </c>
      <c r="R6" s="1239"/>
      <c r="S6" s="1239"/>
      <c r="T6" s="1239" t="s">
        <v>13</v>
      </c>
      <c r="U6" s="1239"/>
      <c r="V6" s="689"/>
    </row>
    <row r="7" spans="2:22" ht="15.75" customHeight="1" thickBot="1">
      <c r="C7" s="1583" t="s">
        <v>731</v>
      </c>
      <c r="D7" s="1583"/>
      <c r="E7" s="1583"/>
      <c r="F7" s="1583"/>
      <c r="G7" s="1583"/>
      <c r="H7" s="1583"/>
      <c r="I7" s="1583"/>
      <c r="J7" s="1584"/>
      <c r="K7" s="1585">
        <v>18732</v>
      </c>
      <c r="L7" s="1586"/>
      <c r="M7" s="1586"/>
      <c r="N7" s="1585">
        <v>18720</v>
      </c>
      <c r="O7" s="1586"/>
      <c r="P7" s="1586"/>
      <c r="Q7" s="1585">
        <v>2191</v>
      </c>
      <c r="R7" s="1586"/>
      <c r="S7" s="1587"/>
      <c r="T7" s="1588">
        <v>99.9</v>
      </c>
      <c r="U7" s="1589"/>
      <c r="V7" s="1589"/>
    </row>
    <row r="8" spans="2:22" ht="15.75" customHeight="1">
      <c r="C8" s="1545"/>
      <c r="D8" s="1545"/>
      <c r="E8" s="1545"/>
      <c r="F8" s="1545"/>
      <c r="G8" s="1545"/>
      <c r="H8" s="1545"/>
      <c r="I8" s="1545"/>
      <c r="J8" s="1546"/>
      <c r="K8" s="1443"/>
      <c r="L8" s="1372"/>
      <c r="M8" s="1373"/>
      <c r="N8" s="1371"/>
      <c r="O8" s="1372"/>
      <c r="P8" s="1373"/>
      <c r="Q8" s="1371"/>
      <c r="R8" s="1372"/>
      <c r="S8" s="1373"/>
      <c r="T8" s="1590"/>
      <c r="U8" s="1448"/>
      <c r="V8" s="1448"/>
    </row>
    <row r="9" spans="2:22" ht="15.75" customHeight="1">
      <c r="C9" s="737" t="s">
        <v>693</v>
      </c>
      <c r="D9" s="737"/>
      <c r="E9" s="737"/>
      <c r="F9" s="737"/>
      <c r="G9" s="737"/>
      <c r="H9" s="737"/>
      <c r="I9" s="737"/>
      <c r="J9" s="1591"/>
      <c r="K9" s="1371">
        <v>17363</v>
      </c>
      <c r="L9" s="1372"/>
      <c r="M9" s="1373"/>
      <c r="N9" s="1371">
        <v>17344</v>
      </c>
      <c r="O9" s="1372"/>
      <c r="P9" s="1373"/>
      <c r="Q9" s="1371">
        <v>2133</v>
      </c>
      <c r="R9" s="1372"/>
      <c r="S9" s="1373"/>
      <c r="T9" s="1590">
        <v>99.9</v>
      </c>
      <c r="U9" s="1448"/>
      <c r="V9" s="1448"/>
    </row>
    <row r="10" spans="2:22" ht="15.75" customHeight="1">
      <c r="C10" s="737" t="s">
        <v>675</v>
      </c>
      <c r="D10" s="737"/>
      <c r="E10" s="737"/>
      <c r="F10" s="737"/>
      <c r="G10" s="737"/>
      <c r="H10" s="737"/>
      <c r="I10" s="737"/>
      <c r="J10" s="1591"/>
      <c r="K10" s="1371">
        <v>17596</v>
      </c>
      <c r="L10" s="1372"/>
      <c r="M10" s="1373"/>
      <c r="N10" s="1371">
        <v>17577</v>
      </c>
      <c r="O10" s="1372"/>
      <c r="P10" s="1373"/>
      <c r="Q10" s="1371">
        <v>2161</v>
      </c>
      <c r="R10" s="1372"/>
      <c r="S10" s="1373"/>
      <c r="T10" s="1590">
        <v>99.9</v>
      </c>
      <c r="U10" s="1448"/>
      <c r="V10" s="1448"/>
    </row>
    <row r="11" spans="2:22" ht="15.75" customHeight="1">
      <c r="C11" s="737" t="s">
        <v>676</v>
      </c>
      <c r="D11" s="737"/>
      <c r="E11" s="737"/>
      <c r="F11" s="737"/>
      <c r="G11" s="737"/>
      <c r="H11" s="737"/>
      <c r="I11" s="737"/>
      <c r="J11" s="1591"/>
      <c r="K11" s="1461">
        <v>17843</v>
      </c>
      <c r="L11" s="1459"/>
      <c r="M11" s="1460"/>
      <c r="N11" s="1461">
        <v>17824</v>
      </c>
      <c r="O11" s="1459"/>
      <c r="P11" s="1460"/>
      <c r="Q11" s="1461">
        <v>2186</v>
      </c>
      <c r="R11" s="1459"/>
      <c r="S11" s="1460"/>
      <c r="T11" s="1590">
        <v>99.9</v>
      </c>
      <c r="U11" s="1448"/>
      <c r="V11" s="1448"/>
    </row>
    <row r="12" spans="2:22" ht="15.75" customHeight="1">
      <c r="C12" s="737" t="s">
        <v>732</v>
      </c>
      <c r="D12" s="737"/>
      <c r="E12" s="737"/>
      <c r="F12" s="737"/>
      <c r="G12" s="737"/>
      <c r="H12" s="737"/>
      <c r="I12" s="737"/>
      <c r="J12" s="1591"/>
      <c r="K12" s="1461">
        <v>18141</v>
      </c>
      <c r="L12" s="1459"/>
      <c r="M12" s="1460"/>
      <c r="N12" s="1461">
        <v>18128</v>
      </c>
      <c r="O12" s="1459"/>
      <c r="P12" s="1460"/>
      <c r="Q12" s="1461">
        <v>2148</v>
      </c>
      <c r="R12" s="1459"/>
      <c r="S12" s="1460"/>
      <c r="T12" s="1592">
        <v>99.9</v>
      </c>
      <c r="U12" s="1593"/>
      <c r="V12" s="1593"/>
    </row>
    <row r="13" spans="2:22" ht="15.75" customHeight="1">
      <c r="C13" s="737" t="s">
        <v>733</v>
      </c>
      <c r="D13" s="737"/>
      <c r="E13" s="737"/>
      <c r="F13" s="737"/>
      <c r="G13" s="737"/>
      <c r="H13" s="737"/>
      <c r="I13" s="737"/>
      <c r="J13" s="1591"/>
      <c r="K13" s="1461">
        <v>18436</v>
      </c>
      <c r="L13" s="1594"/>
      <c r="M13" s="1460"/>
      <c r="N13" s="1461">
        <v>18425</v>
      </c>
      <c r="O13" s="1594"/>
      <c r="P13" s="1460"/>
      <c r="Q13" s="1461">
        <v>2159</v>
      </c>
      <c r="R13" s="1594"/>
      <c r="S13" s="1460"/>
      <c r="T13" s="1592">
        <v>99.9</v>
      </c>
      <c r="U13" s="1593"/>
      <c r="V13" s="1593"/>
    </row>
    <row r="14" spans="2:22" ht="15.75" customHeight="1">
      <c r="C14" s="737" t="s">
        <v>734</v>
      </c>
      <c r="D14" s="737"/>
      <c r="E14" s="737"/>
      <c r="F14" s="737"/>
      <c r="G14" s="737"/>
      <c r="H14" s="737"/>
      <c r="I14" s="737"/>
      <c r="J14" s="1591"/>
      <c r="K14" s="1461">
        <v>18538</v>
      </c>
      <c r="L14" s="1594"/>
      <c r="M14" s="1460"/>
      <c r="N14" s="1461">
        <v>18527</v>
      </c>
      <c r="O14" s="1594"/>
      <c r="P14" s="1460"/>
      <c r="Q14" s="1461">
        <v>2138</v>
      </c>
      <c r="R14" s="1594"/>
      <c r="S14" s="1460"/>
      <c r="T14" s="1592">
        <v>99.9</v>
      </c>
      <c r="U14" s="1595"/>
      <c r="V14" s="1595"/>
    </row>
    <row r="15" spans="2:22" ht="15.75" customHeight="1" thickBot="1">
      <c r="C15" s="1126"/>
      <c r="D15" s="1126"/>
      <c r="E15" s="1126"/>
      <c r="F15" s="1126"/>
      <c r="G15" s="1126"/>
      <c r="H15" s="1126"/>
      <c r="I15" s="1126"/>
      <c r="J15" s="1126"/>
      <c r="K15" s="1571"/>
      <c r="L15" s="1573"/>
      <c r="M15" s="1574"/>
      <c r="N15" s="1596"/>
      <c r="O15" s="1597"/>
      <c r="P15" s="1598"/>
      <c r="Q15" s="1596"/>
      <c r="R15" s="1597"/>
      <c r="S15" s="1598"/>
      <c r="T15" s="1596"/>
      <c r="U15" s="1597"/>
      <c r="V15" s="1597"/>
    </row>
    <row r="16" spans="2:22" ht="15.75" customHeight="1" thickTop="1">
      <c r="C16" s="665"/>
      <c r="D16" s="665"/>
      <c r="E16" s="665"/>
      <c r="F16" s="665"/>
      <c r="G16" s="665"/>
      <c r="H16" s="665"/>
      <c r="I16" s="665"/>
      <c r="J16" s="665"/>
      <c r="V16" s="1273" t="s">
        <v>735</v>
      </c>
    </row>
    <row r="18" spans="3:25" ht="15.75" customHeight="1">
      <c r="C18" s="667" t="s">
        <v>736</v>
      </c>
      <c r="D18" s="667"/>
      <c r="E18" s="667"/>
      <c r="F18" s="667"/>
      <c r="G18" s="667"/>
      <c r="H18" s="667"/>
      <c r="I18" s="667"/>
      <c r="J18" s="667"/>
      <c r="K18" s="667"/>
      <c r="L18" s="667"/>
      <c r="M18" s="667"/>
      <c r="N18" s="667"/>
      <c r="O18" s="667"/>
      <c r="P18" s="667"/>
      <c r="Q18" s="667"/>
      <c r="R18" s="667"/>
      <c r="S18" s="667"/>
      <c r="T18" s="667"/>
      <c r="U18" s="667"/>
      <c r="V18" s="667"/>
    </row>
    <row r="19" spans="3:25" ht="15.75" customHeight="1" thickBot="1">
      <c r="C19" s="1032"/>
      <c r="D19" s="1032"/>
      <c r="E19" s="1032"/>
      <c r="F19" s="1032"/>
      <c r="G19" s="1032"/>
      <c r="H19" s="1032"/>
      <c r="I19" s="1032"/>
      <c r="J19" s="1032"/>
      <c r="K19" s="1032"/>
      <c r="L19" s="1032"/>
      <c r="M19" s="1032"/>
      <c r="N19" s="1032"/>
      <c r="O19" s="1032"/>
      <c r="P19" s="1032"/>
      <c r="Q19" s="1032"/>
      <c r="R19" s="1032"/>
      <c r="S19" s="1032"/>
      <c r="T19" s="1032"/>
      <c r="U19" s="1032"/>
      <c r="V19" s="1273" t="s">
        <v>685</v>
      </c>
    </row>
    <row r="20" spans="3:25" ht="15.75" customHeight="1" thickTop="1">
      <c r="C20" s="1576" t="s">
        <v>686</v>
      </c>
      <c r="D20" s="1576"/>
      <c r="E20" s="1576"/>
      <c r="F20" s="1576"/>
      <c r="G20" s="1576"/>
      <c r="H20" s="1576"/>
      <c r="I20" s="1576"/>
      <c r="J20" s="1577"/>
      <c r="K20" s="1578" t="s">
        <v>737</v>
      </c>
      <c r="L20" s="1576"/>
      <c r="M20" s="1579"/>
      <c r="N20" s="12" t="s">
        <v>738</v>
      </c>
      <c r="O20" s="1576"/>
      <c r="P20" s="1576"/>
      <c r="Q20" s="1576"/>
      <c r="R20" s="1576"/>
      <c r="S20" s="1576"/>
      <c r="T20" s="1599" t="s">
        <v>739</v>
      </c>
      <c r="U20" s="1600"/>
      <c r="V20" s="1600"/>
      <c r="W20" s="1231"/>
      <c r="X20" s="1231"/>
      <c r="Y20" s="1231"/>
    </row>
    <row r="21" spans="3:25" ht="15.75" customHeight="1">
      <c r="C21" s="1543"/>
      <c r="D21" s="1543"/>
      <c r="E21" s="1543"/>
      <c r="F21" s="1543"/>
      <c r="G21" s="1543"/>
      <c r="H21" s="1543"/>
      <c r="I21" s="1543"/>
      <c r="J21" s="1580"/>
      <c r="K21" s="1581"/>
      <c r="L21" s="1543"/>
      <c r="M21" s="1582"/>
      <c r="N21" s="1601" t="s">
        <v>98</v>
      </c>
      <c r="O21" s="1602"/>
      <c r="P21" s="1603"/>
      <c r="Q21" s="1601" t="s">
        <v>17</v>
      </c>
      <c r="R21" s="1602"/>
      <c r="S21" s="1602"/>
      <c r="T21" s="30"/>
      <c r="U21" s="31"/>
      <c r="V21" s="31"/>
      <c r="W21" s="1231"/>
      <c r="X21" s="1231"/>
      <c r="Y21" s="1231"/>
    </row>
    <row r="22" spans="3:25" s="1046" customFormat="1" ht="15.75" customHeight="1">
      <c r="C22" s="687"/>
      <c r="D22" s="687"/>
      <c r="E22" s="687"/>
      <c r="F22" s="687"/>
      <c r="G22" s="687"/>
      <c r="H22" s="687"/>
      <c r="I22" s="687"/>
      <c r="J22" s="690"/>
      <c r="K22" s="1604" t="s">
        <v>740</v>
      </c>
      <c r="L22" s="1605"/>
      <c r="M22" s="1606"/>
      <c r="N22" s="689" t="s">
        <v>740</v>
      </c>
      <c r="O22" s="687"/>
      <c r="P22" s="688"/>
      <c r="Q22" s="689" t="s">
        <v>741</v>
      </c>
      <c r="R22" s="687"/>
      <c r="S22" s="688"/>
      <c r="T22" s="1239" t="s">
        <v>236</v>
      </c>
      <c r="U22" s="1239"/>
      <c r="V22" s="689"/>
      <c r="W22" s="691"/>
      <c r="X22" s="691"/>
      <c r="Y22" s="691"/>
    </row>
    <row r="23" spans="3:25" ht="15.75" customHeight="1">
      <c r="C23" s="737" t="s">
        <v>742</v>
      </c>
      <c r="D23" s="737"/>
      <c r="E23" s="737"/>
      <c r="F23" s="737"/>
      <c r="G23" s="737"/>
      <c r="H23" s="737"/>
      <c r="I23" s="737"/>
      <c r="J23" s="1591"/>
      <c r="K23" s="1607">
        <v>9214.2000000000007</v>
      </c>
      <c r="L23" s="1608"/>
      <c r="M23" s="1609"/>
      <c r="N23" s="1607">
        <v>8946.1</v>
      </c>
      <c r="O23" s="1610"/>
      <c r="P23" s="1609"/>
      <c r="Q23" s="1611">
        <v>91563</v>
      </c>
      <c r="R23" s="1612"/>
      <c r="S23" s="1613"/>
      <c r="T23" s="1614">
        <v>97.1</v>
      </c>
      <c r="U23" s="1615"/>
      <c r="V23" s="1615"/>
      <c r="W23" s="1616"/>
      <c r="X23" s="1616"/>
      <c r="Y23" s="1616"/>
    </row>
    <row r="24" spans="3:25" ht="15.75" customHeight="1">
      <c r="C24" s="773" t="s">
        <v>680</v>
      </c>
      <c r="D24" s="773"/>
      <c r="E24" s="773"/>
      <c r="F24" s="773"/>
      <c r="G24" s="773"/>
      <c r="H24" s="773"/>
      <c r="I24" s="773"/>
      <c r="J24" s="1617"/>
      <c r="K24" s="1618">
        <v>18.7</v>
      </c>
      <c r="L24" s="1619"/>
      <c r="M24" s="1620"/>
      <c r="N24" s="1621">
        <v>13.6</v>
      </c>
      <c r="O24" s="1622"/>
      <c r="P24" s="1623"/>
      <c r="Q24" s="1624">
        <v>256</v>
      </c>
      <c r="R24" s="1625"/>
      <c r="S24" s="1626"/>
      <c r="T24" s="1627">
        <v>72.5</v>
      </c>
      <c r="U24" s="1619"/>
      <c r="V24" s="1619"/>
      <c r="W24" s="1616"/>
      <c r="X24" s="1616"/>
      <c r="Y24" s="1616"/>
    </row>
    <row r="25" spans="3:25" ht="15.75" customHeight="1">
      <c r="C25" s="1628"/>
      <c r="D25" s="1628"/>
      <c r="E25" s="1628"/>
      <c r="F25" s="1628"/>
      <c r="G25" s="1628"/>
      <c r="H25" s="1628"/>
      <c r="I25" s="1628"/>
      <c r="J25" s="1629"/>
      <c r="K25" s="1630"/>
      <c r="L25" s="1631"/>
      <c r="M25" s="1632"/>
      <c r="N25" s="1630"/>
      <c r="O25" s="1631"/>
      <c r="P25" s="1632"/>
      <c r="Q25" s="1630"/>
      <c r="R25" s="1631"/>
      <c r="S25" s="1632"/>
      <c r="T25" s="1630"/>
      <c r="U25" s="1631"/>
      <c r="V25" s="1631"/>
      <c r="W25" s="1633"/>
      <c r="X25" s="1633"/>
      <c r="Y25" s="1633"/>
    </row>
    <row r="26" spans="3:25" ht="15.75" customHeight="1">
      <c r="C26" s="737" t="s">
        <v>693</v>
      </c>
      <c r="D26" s="737"/>
      <c r="E26" s="737"/>
      <c r="F26" s="737"/>
      <c r="G26" s="737"/>
      <c r="H26" s="737"/>
      <c r="I26" s="737"/>
      <c r="J26" s="737"/>
      <c r="K26" s="1634">
        <v>17.3</v>
      </c>
      <c r="L26" s="1635"/>
      <c r="M26" s="1636"/>
      <c r="N26" s="1637">
        <v>12.9</v>
      </c>
      <c r="O26" s="1638"/>
      <c r="P26" s="1639"/>
      <c r="Q26" s="1640">
        <v>247</v>
      </c>
      <c r="R26" s="1641"/>
      <c r="S26" s="1642"/>
      <c r="T26" s="1643">
        <v>74.900000000000006</v>
      </c>
      <c r="U26" s="1635"/>
      <c r="V26" s="1635"/>
      <c r="W26" s="1644"/>
      <c r="X26" s="1644"/>
      <c r="Y26" s="1644"/>
    </row>
    <row r="27" spans="3:25" ht="15.75" customHeight="1">
      <c r="C27" s="737" t="s">
        <v>675</v>
      </c>
      <c r="D27" s="737"/>
      <c r="E27" s="737"/>
      <c r="F27" s="737"/>
      <c r="G27" s="737"/>
      <c r="H27" s="737"/>
      <c r="I27" s="737"/>
      <c r="J27" s="737"/>
      <c r="K27" s="1634">
        <v>17.5</v>
      </c>
      <c r="L27" s="1635"/>
      <c r="M27" s="1636"/>
      <c r="N27" s="1637">
        <v>13</v>
      </c>
      <c r="O27" s="1638"/>
      <c r="P27" s="1639"/>
      <c r="Q27" s="1640">
        <v>248</v>
      </c>
      <c r="R27" s="1641"/>
      <c r="S27" s="1642"/>
      <c r="T27" s="1643">
        <v>74.3</v>
      </c>
      <c r="U27" s="1635"/>
      <c r="V27" s="1635"/>
      <c r="W27" s="1644"/>
      <c r="X27" s="1644"/>
      <c r="Y27" s="1644"/>
    </row>
    <row r="28" spans="3:25" ht="15.75" customHeight="1">
      <c r="C28" s="737" t="s">
        <v>743</v>
      </c>
      <c r="D28" s="737"/>
      <c r="E28" s="737"/>
      <c r="F28" s="737"/>
      <c r="G28" s="737"/>
      <c r="H28" s="737"/>
      <c r="I28" s="737"/>
      <c r="J28" s="737"/>
      <c r="K28" s="1634">
        <v>17.8</v>
      </c>
      <c r="L28" s="1635"/>
      <c r="M28" s="1636"/>
      <c r="N28" s="1637">
        <v>13.2</v>
      </c>
      <c r="O28" s="1638"/>
      <c r="P28" s="1639"/>
      <c r="Q28" s="1640">
        <v>251</v>
      </c>
      <c r="R28" s="1641"/>
      <c r="S28" s="1642"/>
      <c r="T28" s="1643">
        <v>74.3</v>
      </c>
      <c r="U28" s="1635"/>
      <c r="V28" s="1635"/>
      <c r="W28" s="1644"/>
      <c r="X28" s="1644"/>
      <c r="Y28" s="1644"/>
    </row>
    <row r="29" spans="3:25" ht="15.75" customHeight="1">
      <c r="C29" s="737" t="s">
        <v>744</v>
      </c>
      <c r="D29" s="737"/>
      <c r="E29" s="737"/>
      <c r="F29" s="737"/>
      <c r="G29" s="737"/>
      <c r="H29" s="737"/>
      <c r="I29" s="737"/>
      <c r="J29" s="737"/>
      <c r="K29" s="1645">
        <v>18.100000000000001</v>
      </c>
      <c r="L29" s="1615"/>
      <c r="M29" s="1646"/>
      <c r="N29" s="1647">
        <v>13.3</v>
      </c>
      <c r="O29" s="1648"/>
      <c r="P29" s="1649"/>
      <c r="Q29" s="1650">
        <v>252</v>
      </c>
      <c r="R29" s="1651"/>
      <c r="S29" s="1652"/>
      <c r="T29" s="1614">
        <v>73.5</v>
      </c>
      <c r="U29" s="1615"/>
      <c r="V29" s="1615"/>
      <c r="W29" s="1644"/>
      <c r="X29" s="1644"/>
      <c r="Y29" s="1644"/>
    </row>
    <row r="30" spans="3:25" ht="15.75" customHeight="1">
      <c r="C30" s="737" t="s">
        <v>745</v>
      </c>
      <c r="D30" s="737"/>
      <c r="E30" s="737"/>
      <c r="F30" s="737"/>
      <c r="G30" s="737"/>
      <c r="H30" s="737"/>
      <c r="I30" s="737"/>
      <c r="J30" s="1591"/>
      <c r="K30" s="1645">
        <v>18.399999999999999</v>
      </c>
      <c r="L30" s="1653"/>
      <c r="M30" s="1646"/>
      <c r="N30" s="1647">
        <v>12.9</v>
      </c>
      <c r="O30" s="1648"/>
      <c r="P30" s="1649"/>
      <c r="Q30" s="1650">
        <v>254</v>
      </c>
      <c r="R30" s="1654"/>
      <c r="S30" s="1652"/>
      <c r="T30" s="1614">
        <v>70.2</v>
      </c>
      <c r="U30" s="1653"/>
      <c r="V30" s="1653"/>
      <c r="W30" s="1616"/>
      <c r="X30" s="1616"/>
      <c r="Y30" s="1616"/>
    </row>
    <row r="31" spans="3:25" ht="15.75" customHeight="1">
      <c r="C31" s="737" t="s">
        <v>679</v>
      </c>
      <c r="D31" s="737"/>
      <c r="E31" s="737"/>
      <c r="F31" s="737"/>
      <c r="G31" s="737"/>
      <c r="H31" s="737"/>
      <c r="I31" s="737"/>
      <c r="J31" s="1591"/>
      <c r="K31" s="1645">
        <v>18.5</v>
      </c>
      <c r="L31" s="1653"/>
      <c r="M31" s="1646"/>
      <c r="N31" s="1647">
        <v>13.5</v>
      </c>
      <c r="O31" s="1648"/>
      <c r="P31" s="1649"/>
      <c r="Q31" s="1650">
        <v>256</v>
      </c>
      <c r="R31" s="1651"/>
      <c r="S31" s="1652"/>
      <c r="T31" s="1614">
        <v>72.7</v>
      </c>
      <c r="U31" s="1653"/>
      <c r="V31" s="1653"/>
      <c r="W31" s="1616"/>
      <c r="X31" s="1616"/>
      <c r="Y31" s="1616"/>
    </row>
    <row r="32" spans="3:25" ht="15.75" customHeight="1" thickBot="1">
      <c r="C32" s="1126"/>
      <c r="D32" s="1126"/>
      <c r="E32" s="1126"/>
      <c r="F32" s="1126"/>
      <c r="G32" s="1126"/>
      <c r="H32" s="1126"/>
      <c r="I32" s="1126"/>
      <c r="J32" s="1126"/>
      <c r="K32" s="1655"/>
      <c r="L32" s="1656"/>
      <c r="M32" s="1657"/>
      <c r="N32" s="1596"/>
      <c r="O32" s="1597"/>
      <c r="P32" s="1598"/>
      <c r="Q32" s="1596"/>
      <c r="R32" s="1597"/>
      <c r="S32" s="1598"/>
      <c r="T32" s="1658"/>
      <c r="U32" s="1659"/>
      <c r="V32" s="1659"/>
      <c r="W32" s="1660"/>
      <c r="X32" s="1660"/>
      <c r="Y32" s="1660"/>
    </row>
    <row r="33" spans="2:33" ht="15.75" customHeight="1" thickTop="1">
      <c r="K33" s="1661"/>
      <c r="L33" s="1661"/>
      <c r="M33" s="1661"/>
      <c r="V33" s="1273" t="s">
        <v>746</v>
      </c>
    </row>
    <row r="34" spans="2:33" ht="15.75" customHeight="1">
      <c r="C34" s="1662" t="s">
        <v>747</v>
      </c>
    </row>
    <row r="35" spans="2:33" ht="15.75" customHeight="1">
      <c r="C35" s="1662" t="s">
        <v>748</v>
      </c>
    </row>
    <row r="37" spans="2:33" s="665" customFormat="1" ht="17.25">
      <c r="B37" s="1028">
        <v>8</v>
      </c>
      <c r="C37" s="1028"/>
      <c r="D37" s="663" t="s">
        <v>749</v>
      </c>
      <c r="E37" s="663"/>
      <c r="F37" s="663"/>
      <c r="G37" s="663"/>
      <c r="H37" s="663"/>
      <c r="I37" s="663"/>
      <c r="J37" s="663"/>
      <c r="K37" s="663"/>
      <c r="L37" s="663"/>
      <c r="M37" s="663"/>
      <c r="N37" s="663"/>
      <c r="O37" s="664"/>
      <c r="P37" s="663"/>
      <c r="Q37" s="663"/>
      <c r="R37" s="663"/>
      <c r="S37" s="663"/>
      <c r="T37" s="664"/>
      <c r="U37" s="663"/>
      <c r="V37" s="663"/>
      <c r="W37" s="663"/>
      <c r="X37" s="663"/>
      <c r="Y37" s="664"/>
      <c r="Z37" s="663"/>
      <c r="AA37" s="663"/>
      <c r="AB37" s="663"/>
      <c r="AC37" s="663"/>
      <c r="AD37" s="664"/>
    </row>
    <row r="38" spans="2:33" s="666" customFormat="1" ht="14.25">
      <c r="C38" s="667" t="s">
        <v>750</v>
      </c>
      <c r="D38" s="667"/>
      <c r="E38" s="667"/>
      <c r="F38" s="667"/>
      <c r="G38" s="667"/>
      <c r="H38" s="667"/>
      <c r="I38" s="667"/>
      <c r="J38" s="667"/>
      <c r="O38" s="664"/>
      <c r="T38" s="664"/>
      <c r="Y38" s="664"/>
      <c r="AD38" s="664"/>
    </row>
    <row r="39" spans="2:33" s="666" customFormat="1" ht="15" thickBot="1">
      <c r="C39" s="1032"/>
      <c r="D39" s="1032"/>
      <c r="E39" s="1032"/>
      <c r="F39" s="1032"/>
      <c r="G39" s="1032"/>
      <c r="H39" s="1032"/>
      <c r="I39" s="1032"/>
      <c r="J39" s="1032"/>
      <c r="K39" s="1295"/>
      <c r="L39" s="1295"/>
      <c r="M39" s="1295"/>
      <c r="N39" s="1295"/>
      <c r="O39" s="1296"/>
      <c r="P39" s="1295"/>
      <c r="Q39" s="1295"/>
      <c r="R39" s="1295"/>
      <c r="S39" s="1295"/>
      <c r="T39" s="1296"/>
      <c r="U39" s="1295"/>
      <c r="V39" s="1295"/>
      <c r="W39" s="1295"/>
      <c r="X39" s="1295"/>
      <c r="Y39" s="1296"/>
      <c r="Z39" s="1295"/>
      <c r="AA39" s="1295"/>
      <c r="AB39" s="1295"/>
      <c r="AC39" s="1295"/>
      <c r="AD39" s="1296" t="s">
        <v>685</v>
      </c>
    </row>
    <row r="40" spans="2:33" ht="30.75" customHeight="1" thickTop="1">
      <c r="C40" s="680" t="s">
        <v>686</v>
      </c>
      <c r="D40" s="680"/>
      <c r="E40" s="680"/>
      <c r="F40" s="680"/>
      <c r="G40" s="680"/>
      <c r="H40" s="680"/>
      <c r="I40" s="680"/>
      <c r="J40" s="914"/>
      <c r="K40" s="1542" t="s">
        <v>751</v>
      </c>
      <c r="L40" s="1543"/>
      <c r="M40" s="1543"/>
      <c r="N40" s="1543"/>
      <c r="O40" s="1543"/>
      <c r="P40" s="1542" t="s">
        <v>752</v>
      </c>
      <c r="Q40" s="1543"/>
      <c r="R40" s="1543"/>
      <c r="S40" s="1543"/>
      <c r="T40" s="1543"/>
      <c r="U40" s="1542" t="s">
        <v>753</v>
      </c>
      <c r="V40" s="1543"/>
      <c r="W40" s="1543"/>
      <c r="X40" s="1543"/>
      <c r="Y40" s="1543"/>
      <c r="Z40" s="1542" t="s">
        <v>754</v>
      </c>
      <c r="AA40" s="1543"/>
      <c r="AB40" s="1543"/>
      <c r="AC40" s="1543"/>
      <c r="AD40" s="1543"/>
    </row>
    <row r="41" spans="2:33" s="1046" customFormat="1" ht="15.75" customHeight="1">
      <c r="C41" s="687"/>
      <c r="D41" s="687"/>
      <c r="E41" s="687"/>
      <c r="F41" s="687"/>
      <c r="G41" s="687"/>
      <c r="H41" s="687"/>
      <c r="I41" s="687"/>
      <c r="J41" s="690"/>
      <c r="K41" s="1239" t="s">
        <v>108</v>
      </c>
      <c r="L41" s="1239"/>
      <c r="M41" s="1239"/>
      <c r="N41" s="1239"/>
      <c r="O41" s="689"/>
      <c r="P41" s="1239" t="s">
        <v>108</v>
      </c>
      <c r="Q41" s="1239"/>
      <c r="R41" s="1239"/>
      <c r="S41" s="1239"/>
      <c r="T41" s="689"/>
      <c r="U41" s="1239" t="s">
        <v>108</v>
      </c>
      <c r="V41" s="1239"/>
      <c r="W41" s="1239"/>
      <c r="X41" s="1239"/>
      <c r="Y41" s="689"/>
      <c r="Z41" s="1239" t="s">
        <v>108</v>
      </c>
      <c r="AA41" s="1239"/>
      <c r="AB41" s="1239"/>
      <c r="AC41" s="1239"/>
      <c r="AD41" s="689"/>
    </row>
    <row r="42" spans="2:33" ht="15.75" customHeight="1">
      <c r="C42" s="1557" t="s">
        <v>680</v>
      </c>
      <c r="D42" s="1557"/>
      <c r="E42" s="1557"/>
      <c r="F42" s="1557"/>
      <c r="G42" s="1557"/>
      <c r="H42" s="1557"/>
      <c r="I42" s="1557"/>
      <c r="J42" s="1558"/>
      <c r="K42" s="1282">
        <v>2146839</v>
      </c>
      <c r="L42" s="1282"/>
      <c r="M42" s="1282"/>
      <c r="N42" s="1282"/>
      <c r="O42" s="1283"/>
      <c r="P42" s="1282">
        <v>645039</v>
      </c>
      <c r="Q42" s="1282"/>
      <c r="R42" s="1282"/>
      <c r="S42" s="1282"/>
      <c r="T42" s="1283"/>
      <c r="U42" s="1282">
        <v>1501800</v>
      </c>
      <c r="V42" s="1282"/>
      <c r="W42" s="1282"/>
      <c r="X42" s="1282"/>
      <c r="Y42" s="1283"/>
      <c r="Z42" s="1282">
        <f>K42/365</f>
        <v>5881.7506849315068</v>
      </c>
      <c r="AA42" s="1282"/>
      <c r="AB42" s="1282"/>
      <c r="AC42" s="1282"/>
      <c r="AD42" s="1283"/>
    </row>
    <row r="43" spans="2:33" ht="15.75" customHeight="1">
      <c r="C43" s="1554"/>
      <c r="D43" s="1554"/>
      <c r="E43" s="1554"/>
      <c r="F43" s="1554"/>
      <c r="G43" s="1554"/>
      <c r="H43" s="1554"/>
      <c r="I43" s="1554"/>
      <c r="J43" s="1555"/>
      <c r="K43" s="1267"/>
      <c r="L43" s="1267"/>
      <c r="M43" s="1267"/>
      <c r="N43" s="1267"/>
      <c r="O43" s="734"/>
      <c r="P43" s="1267"/>
      <c r="Q43" s="1267"/>
      <c r="R43" s="1267"/>
      <c r="S43" s="1267"/>
      <c r="T43" s="734"/>
      <c r="U43" s="1267"/>
      <c r="V43" s="1267"/>
      <c r="W43" s="1267"/>
      <c r="X43" s="1267"/>
      <c r="Y43" s="734"/>
      <c r="Z43" s="1267"/>
      <c r="AA43" s="1267"/>
      <c r="AB43" s="1267"/>
      <c r="AC43" s="1267"/>
      <c r="AD43" s="734"/>
    </row>
    <row r="44" spans="2:33" ht="15.75" customHeight="1">
      <c r="C44" s="1554" t="s">
        <v>693</v>
      </c>
      <c r="D44" s="1554"/>
      <c r="E44" s="1554"/>
      <c r="F44" s="1554"/>
      <c r="G44" s="1554"/>
      <c r="H44" s="1554"/>
      <c r="I44" s="1554"/>
      <c r="J44" s="1555"/>
      <c r="K44" s="1267">
        <v>1996562</v>
      </c>
      <c r="L44" s="1267"/>
      <c r="M44" s="1267"/>
      <c r="N44" s="1267"/>
      <c r="O44" s="734"/>
      <c r="P44" s="1267">
        <v>618662</v>
      </c>
      <c r="Q44" s="1267"/>
      <c r="R44" s="1267"/>
      <c r="S44" s="1267"/>
      <c r="T44" s="734"/>
      <c r="U44" s="1267">
        <v>1377900</v>
      </c>
      <c r="V44" s="1267"/>
      <c r="W44" s="1267"/>
      <c r="X44" s="1267"/>
      <c r="Y44" s="734"/>
      <c r="Z44" s="1267">
        <f t="shared" ref="Z44:Z46" si="0">K44/365</f>
        <v>5470.0328767123292</v>
      </c>
      <c r="AA44" s="1267"/>
      <c r="AB44" s="1267"/>
      <c r="AC44" s="1267"/>
      <c r="AD44" s="734"/>
      <c r="AG44" s="1663"/>
    </row>
    <row r="45" spans="2:33" ht="15.75" customHeight="1">
      <c r="C45" s="1554" t="s">
        <v>675</v>
      </c>
      <c r="D45" s="1554"/>
      <c r="E45" s="1554"/>
      <c r="F45" s="1554"/>
      <c r="G45" s="1554"/>
      <c r="H45" s="1554"/>
      <c r="I45" s="1554"/>
      <c r="J45" s="1555"/>
      <c r="K45" s="1267">
        <v>2052667</v>
      </c>
      <c r="L45" s="1267"/>
      <c r="M45" s="1267"/>
      <c r="N45" s="1267"/>
      <c r="O45" s="734"/>
      <c r="P45" s="1267">
        <v>629707</v>
      </c>
      <c r="Q45" s="1267"/>
      <c r="R45" s="1267"/>
      <c r="S45" s="1267"/>
      <c r="T45" s="734"/>
      <c r="U45" s="1267">
        <v>1422960</v>
      </c>
      <c r="V45" s="1267"/>
      <c r="W45" s="1267"/>
      <c r="X45" s="1267"/>
      <c r="Y45" s="734"/>
      <c r="Z45" s="1267">
        <f t="shared" si="0"/>
        <v>5623.7452054794521</v>
      </c>
      <c r="AA45" s="1267"/>
      <c r="AB45" s="1267"/>
      <c r="AC45" s="1267"/>
      <c r="AD45" s="734"/>
      <c r="AG45" s="1663"/>
    </row>
    <row r="46" spans="2:33" ht="15.75" customHeight="1">
      <c r="C46" s="1554" t="s">
        <v>676</v>
      </c>
      <c r="D46" s="1554"/>
      <c r="E46" s="1554"/>
      <c r="F46" s="1554"/>
      <c r="G46" s="1554"/>
      <c r="H46" s="1554"/>
      <c r="I46" s="1554"/>
      <c r="J46" s="1555"/>
      <c r="K46" s="1267">
        <v>2070309</v>
      </c>
      <c r="L46" s="1267"/>
      <c r="M46" s="1267"/>
      <c r="N46" s="1267"/>
      <c r="O46" s="734"/>
      <c r="P46" s="1267">
        <v>635889</v>
      </c>
      <c r="Q46" s="1267"/>
      <c r="R46" s="1267"/>
      <c r="S46" s="1267"/>
      <c r="T46" s="734"/>
      <c r="U46" s="1267">
        <v>1434420</v>
      </c>
      <c r="V46" s="1267"/>
      <c r="W46" s="1267"/>
      <c r="X46" s="1267"/>
      <c r="Y46" s="734"/>
      <c r="Z46" s="1267">
        <f t="shared" si="0"/>
        <v>5672.0794520547943</v>
      </c>
      <c r="AA46" s="1267"/>
      <c r="AB46" s="1267"/>
      <c r="AC46" s="1267"/>
      <c r="AD46" s="734"/>
    </row>
    <row r="47" spans="2:33" ht="15.75" customHeight="1">
      <c r="C47" s="1569" t="s">
        <v>744</v>
      </c>
      <c r="D47" s="1569"/>
      <c r="E47" s="1569"/>
      <c r="F47" s="1569"/>
      <c r="G47" s="1569"/>
      <c r="H47" s="1569"/>
      <c r="I47" s="1569"/>
      <c r="J47" s="1570"/>
      <c r="K47" s="1286">
        <v>2253996</v>
      </c>
      <c r="L47" s="1286"/>
      <c r="M47" s="1286"/>
      <c r="N47" s="1286"/>
      <c r="O47" s="1287"/>
      <c r="P47" s="1286">
        <v>699486</v>
      </c>
      <c r="Q47" s="1286"/>
      <c r="R47" s="1286"/>
      <c r="S47" s="1286"/>
      <c r="T47" s="1287"/>
      <c r="U47" s="1286">
        <v>1554510</v>
      </c>
      <c r="V47" s="1286"/>
      <c r="W47" s="1286"/>
      <c r="X47" s="1286"/>
      <c r="Y47" s="1287"/>
      <c r="Z47" s="1286">
        <f>K47/366</f>
        <v>6158.4590163934427</v>
      </c>
      <c r="AA47" s="1286"/>
      <c r="AB47" s="1286"/>
      <c r="AC47" s="1286"/>
      <c r="AD47" s="1287"/>
    </row>
    <row r="48" spans="2:33" ht="15.75" customHeight="1">
      <c r="C48" s="1554" t="s">
        <v>745</v>
      </c>
      <c r="D48" s="1554"/>
      <c r="E48" s="1554"/>
      <c r="F48" s="1554"/>
      <c r="G48" s="1554"/>
      <c r="H48" s="1554"/>
      <c r="I48" s="1554"/>
      <c r="J48" s="1555"/>
      <c r="K48" s="1286">
        <v>1787488</v>
      </c>
      <c r="L48" s="1286"/>
      <c r="M48" s="1286"/>
      <c r="N48" s="1286"/>
      <c r="O48" s="1287"/>
      <c r="P48" s="1286">
        <v>471988</v>
      </c>
      <c r="Q48" s="1286"/>
      <c r="R48" s="1286"/>
      <c r="S48" s="1286"/>
      <c r="T48" s="1287"/>
      <c r="U48" s="1286">
        <v>1315500</v>
      </c>
      <c r="V48" s="1286"/>
      <c r="W48" s="1286"/>
      <c r="X48" s="1286"/>
      <c r="Y48" s="1287"/>
      <c r="Z48" s="1286">
        <f>K48/365</f>
        <v>4897.2273972602743</v>
      </c>
      <c r="AA48" s="1286"/>
      <c r="AB48" s="1286"/>
      <c r="AC48" s="1286"/>
      <c r="AD48" s="1287"/>
    </row>
    <row r="49" spans="3:30" ht="15.75" customHeight="1">
      <c r="C49" s="1554" t="s">
        <v>679</v>
      </c>
      <c r="D49" s="1554"/>
      <c r="E49" s="1554"/>
      <c r="F49" s="1554"/>
      <c r="G49" s="1554"/>
      <c r="H49" s="1554"/>
      <c r="I49" s="1554"/>
      <c r="J49" s="1555"/>
      <c r="K49" s="1286">
        <v>1941337</v>
      </c>
      <c r="L49" s="1286"/>
      <c r="M49" s="1286"/>
      <c r="N49" s="1286"/>
      <c r="O49" s="1287"/>
      <c r="P49" s="1286">
        <v>539047</v>
      </c>
      <c r="Q49" s="1286"/>
      <c r="R49" s="1286"/>
      <c r="S49" s="1286"/>
      <c r="T49" s="1287"/>
      <c r="U49" s="1286">
        <v>1402290</v>
      </c>
      <c r="V49" s="1286"/>
      <c r="W49" s="1286"/>
      <c r="X49" s="1286"/>
      <c r="Y49" s="1287"/>
      <c r="Z49" s="1286">
        <f>K49/365</f>
        <v>5318.7315068493153</v>
      </c>
      <c r="AA49" s="1286"/>
      <c r="AB49" s="1286"/>
      <c r="AC49" s="1286"/>
      <c r="AD49" s="1287"/>
    </row>
    <row r="50" spans="3:30" ht="15.75" customHeight="1" thickBot="1">
      <c r="C50" s="1288"/>
      <c r="D50" s="1288"/>
      <c r="E50" s="1288"/>
      <c r="F50" s="1288"/>
      <c r="G50" s="1288"/>
      <c r="H50" s="1288"/>
      <c r="I50" s="1288"/>
      <c r="J50" s="1289"/>
      <c r="K50" s="1664"/>
      <c r="L50" s="1664"/>
      <c r="M50" s="1664"/>
      <c r="N50" s="1664"/>
      <c r="O50" s="1665"/>
      <c r="P50" s="1664"/>
      <c r="Q50" s="1664"/>
      <c r="R50" s="1664"/>
      <c r="S50" s="1664"/>
      <c r="T50" s="1665"/>
      <c r="U50" s="1664"/>
      <c r="V50" s="1664"/>
      <c r="W50" s="1664"/>
      <c r="X50" s="1664"/>
      <c r="Y50" s="1665"/>
      <c r="Z50" s="1664"/>
      <c r="AA50" s="1664"/>
      <c r="AB50" s="1664"/>
      <c r="AC50" s="1664"/>
      <c r="AD50" s="1665"/>
    </row>
    <row r="51" spans="3:30" ht="15.75" customHeight="1" thickTop="1">
      <c r="K51" s="1497"/>
      <c r="L51" s="1497"/>
      <c r="M51" s="1497"/>
      <c r="N51" s="1497"/>
      <c r="O51" s="1273"/>
      <c r="P51" s="1497"/>
      <c r="Q51" s="1497"/>
      <c r="R51" s="1497"/>
      <c r="S51" s="1497"/>
      <c r="T51" s="1273"/>
      <c r="U51" s="1497"/>
      <c r="V51" s="1497"/>
      <c r="W51" s="1497"/>
      <c r="X51" s="1497"/>
      <c r="Y51" s="1273"/>
      <c r="Z51" s="1497"/>
      <c r="AA51" s="1497"/>
      <c r="AB51" s="1497"/>
      <c r="AC51" s="1497"/>
      <c r="AD51" s="1273" t="s">
        <v>755</v>
      </c>
    </row>
    <row r="52" spans="3:30">
      <c r="C52" s="903" t="s">
        <v>756</v>
      </c>
    </row>
  </sheetData>
  <mergeCells count="171">
    <mergeCell ref="C50:J50"/>
    <mergeCell ref="K50:O50"/>
    <mergeCell ref="P50:T50"/>
    <mergeCell ref="U50:Y50"/>
    <mergeCell ref="Z50:AD50"/>
    <mergeCell ref="C48:J48"/>
    <mergeCell ref="K48:O48"/>
    <mergeCell ref="P48:T48"/>
    <mergeCell ref="U48:Y48"/>
    <mergeCell ref="Z48:AD48"/>
    <mergeCell ref="C49:J49"/>
    <mergeCell ref="K49:O49"/>
    <mergeCell ref="P49:T49"/>
    <mergeCell ref="U49:Y49"/>
    <mergeCell ref="Z49:AD49"/>
    <mergeCell ref="C46:J46"/>
    <mergeCell ref="K46:O46"/>
    <mergeCell ref="P46:T46"/>
    <mergeCell ref="U46:Y46"/>
    <mergeCell ref="Z46:AD46"/>
    <mergeCell ref="C47:J47"/>
    <mergeCell ref="K47:O47"/>
    <mergeCell ref="P47:T47"/>
    <mergeCell ref="U47:Y47"/>
    <mergeCell ref="Z47:AD47"/>
    <mergeCell ref="C44:J44"/>
    <mergeCell ref="K44:O44"/>
    <mergeCell ref="P44:T44"/>
    <mergeCell ref="U44:Y44"/>
    <mergeCell ref="Z44:AD44"/>
    <mergeCell ref="C45:J45"/>
    <mergeCell ref="K45:O45"/>
    <mergeCell ref="P45:T45"/>
    <mergeCell ref="U45:Y45"/>
    <mergeCell ref="Z45:AD45"/>
    <mergeCell ref="C42:J42"/>
    <mergeCell ref="K42:O42"/>
    <mergeCell ref="P42:T42"/>
    <mergeCell ref="U42:Y42"/>
    <mergeCell ref="Z42:AD42"/>
    <mergeCell ref="C43:J43"/>
    <mergeCell ref="K43:O43"/>
    <mergeCell ref="P43:T43"/>
    <mergeCell ref="U43:Y43"/>
    <mergeCell ref="Z43:AD43"/>
    <mergeCell ref="Z40:AD40"/>
    <mergeCell ref="C41:J41"/>
    <mergeCell ref="K41:O41"/>
    <mergeCell ref="P41:T41"/>
    <mergeCell ref="U41:Y41"/>
    <mergeCell ref="Z41:AD41"/>
    <mergeCell ref="B37:C37"/>
    <mergeCell ref="C38:J38"/>
    <mergeCell ref="C40:J40"/>
    <mergeCell ref="K40:O40"/>
    <mergeCell ref="P40:T40"/>
    <mergeCell ref="U40:Y40"/>
    <mergeCell ref="C31:J31"/>
    <mergeCell ref="K31:M31"/>
    <mergeCell ref="N31:P31"/>
    <mergeCell ref="Q31:S31"/>
    <mergeCell ref="T31:V31"/>
    <mergeCell ref="C32:J32"/>
    <mergeCell ref="K32:M32"/>
    <mergeCell ref="N32:P32"/>
    <mergeCell ref="Q32:S32"/>
    <mergeCell ref="T32:V32"/>
    <mergeCell ref="C29:J29"/>
    <mergeCell ref="K29:M29"/>
    <mergeCell ref="N29:P29"/>
    <mergeCell ref="Q29:S29"/>
    <mergeCell ref="T29:V29"/>
    <mergeCell ref="C30:J30"/>
    <mergeCell ref="K30:M30"/>
    <mergeCell ref="N30:P30"/>
    <mergeCell ref="Q30:S30"/>
    <mergeCell ref="T30:V30"/>
    <mergeCell ref="C27:J27"/>
    <mergeCell ref="K27:M27"/>
    <mergeCell ref="N27:P27"/>
    <mergeCell ref="Q27:S27"/>
    <mergeCell ref="T27:V27"/>
    <mergeCell ref="C28:J28"/>
    <mergeCell ref="K28:M28"/>
    <mergeCell ref="N28:P28"/>
    <mergeCell ref="Q28:S28"/>
    <mergeCell ref="T28:V28"/>
    <mergeCell ref="C24:J24"/>
    <mergeCell ref="K24:M24"/>
    <mergeCell ref="N24:P24"/>
    <mergeCell ref="Q24:S24"/>
    <mergeCell ref="T24:V24"/>
    <mergeCell ref="C26:J26"/>
    <mergeCell ref="K26:M26"/>
    <mergeCell ref="N26:P26"/>
    <mergeCell ref="Q26:S26"/>
    <mergeCell ref="T26:V26"/>
    <mergeCell ref="C22:J22"/>
    <mergeCell ref="K22:M22"/>
    <mergeCell ref="N22:P22"/>
    <mergeCell ref="Q22:S22"/>
    <mergeCell ref="T22:V22"/>
    <mergeCell ref="C23:J23"/>
    <mergeCell ref="K23:M23"/>
    <mergeCell ref="N23:P23"/>
    <mergeCell ref="Q23:S23"/>
    <mergeCell ref="T23:V23"/>
    <mergeCell ref="C18:V18"/>
    <mergeCell ref="C20:J21"/>
    <mergeCell ref="K20:M21"/>
    <mergeCell ref="N20:S20"/>
    <mergeCell ref="T20:V21"/>
    <mergeCell ref="N21:P21"/>
    <mergeCell ref="Q21:S21"/>
    <mergeCell ref="C14:J14"/>
    <mergeCell ref="K14:M14"/>
    <mergeCell ref="N14:P14"/>
    <mergeCell ref="Q14:S14"/>
    <mergeCell ref="T14:V14"/>
    <mergeCell ref="C15:J15"/>
    <mergeCell ref="K15:M15"/>
    <mergeCell ref="N15:P15"/>
    <mergeCell ref="Q15:S15"/>
    <mergeCell ref="T15:V15"/>
    <mergeCell ref="C12:J12"/>
    <mergeCell ref="K12:M12"/>
    <mergeCell ref="N12:P12"/>
    <mergeCell ref="Q12:S12"/>
    <mergeCell ref="T12:V12"/>
    <mergeCell ref="C13:J13"/>
    <mergeCell ref="K13:M13"/>
    <mergeCell ref="N13:P13"/>
    <mergeCell ref="Q13:S13"/>
    <mergeCell ref="T13:V13"/>
    <mergeCell ref="C10:J10"/>
    <mergeCell ref="K10:M10"/>
    <mergeCell ref="N10:P10"/>
    <mergeCell ref="Q10:S10"/>
    <mergeCell ref="T10:V10"/>
    <mergeCell ref="C11:J11"/>
    <mergeCell ref="K11:M11"/>
    <mergeCell ref="N11:P11"/>
    <mergeCell ref="Q11:S11"/>
    <mergeCell ref="T11:V11"/>
    <mergeCell ref="C8:J8"/>
    <mergeCell ref="K8:M8"/>
    <mergeCell ref="N8:P8"/>
    <mergeCell ref="Q8:S8"/>
    <mergeCell ref="T8:V8"/>
    <mergeCell ref="C9:J9"/>
    <mergeCell ref="K9:M9"/>
    <mergeCell ref="N9:P9"/>
    <mergeCell ref="Q9:S9"/>
    <mergeCell ref="T9:V9"/>
    <mergeCell ref="C6:J6"/>
    <mergeCell ref="K6:M6"/>
    <mergeCell ref="N6:P6"/>
    <mergeCell ref="Q6:S6"/>
    <mergeCell ref="T6:V6"/>
    <mergeCell ref="C7:J7"/>
    <mergeCell ref="K7:M7"/>
    <mergeCell ref="N7:P7"/>
    <mergeCell ref="Q7:S7"/>
    <mergeCell ref="T7:V7"/>
    <mergeCell ref="B1:C1"/>
    <mergeCell ref="C2:V2"/>
    <mergeCell ref="C4:J5"/>
    <mergeCell ref="K4:M5"/>
    <mergeCell ref="N4:P5"/>
    <mergeCell ref="Q4:S5"/>
    <mergeCell ref="T4:V5"/>
  </mergeCells>
  <phoneticPr fontId="3"/>
  <pageMargins left="0.51181102362204722" right="0.51181102362204722" top="0.55118110236220474" bottom="0.55118110236220474" header="0.31496062992125984" footer="0.31496062992125984"/>
  <pageSetup paperSize="9" firstPageNumber="35" orientation="portrait" useFirstPageNumber="1" r:id="rId1"/>
  <headerFooter>
    <oddFooter>&amp;C&amp;"HGPｺﾞｼｯｸM,ﾒﾃﾞｨｳﾑ"&amp;10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27042-E90C-48A7-8EF0-C04F7579E76A}">
  <sheetPr>
    <tabColor rgb="FFFFFF00"/>
  </sheetPr>
  <dimension ref="B1:AH72"/>
  <sheetViews>
    <sheetView tabSelected="1" view="pageBreakPreview" topLeftCell="A13" zoomScale="145" zoomScaleNormal="100" zoomScaleSheetLayoutView="145" workbookViewId="0">
      <selection activeCell="Q33" sqref="Q33:V33"/>
    </sheetView>
  </sheetViews>
  <sheetFormatPr defaultRowHeight="13.5"/>
  <cols>
    <col min="1" max="2" width="2.625" customWidth="1"/>
    <col min="3" max="3" width="1.75" style="1667" customWidth="1"/>
    <col min="4" max="4" width="11.25" style="1667" customWidth="1"/>
    <col min="5" max="5" width="1.75" style="1667" customWidth="1"/>
    <col min="6" max="19" width="2.625" style="1667" customWidth="1"/>
    <col min="20" max="20" width="2.25" style="1667" customWidth="1"/>
    <col min="21" max="30" width="2.625" style="1667" customWidth="1"/>
    <col min="31" max="31" width="1.75" style="1667" customWidth="1"/>
    <col min="32" max="32" width="1.75" style="1668" customWidth="1"/>
    <col min="35" max="37" width="9.75" customWidth="1"/>
    <col min="38" max="41" width="9" customWidth="1"/>
    <col min="259" max="259" width="1.75" customWidth="1"/>
    <col min="260" max="260" width="11.25" customWidth="1"/>
    <col min="261" max="261" width="1.75" customWidth="1"/>
    <col min="262" max="286" width="4.125" customWidth="1"/>
    <col min="287" max="288" width="1.75" customWidth="1"/>
    <col min="515" max="515" width="1.75" customWidth="1"/>
    <col min="516" max="516" width="11.25" customWidth="1"/>
    <col min="517" max="517" width="1.75" customWidth="1"/>
    <col min="518" max="542" width="4.125" customWidth="1"/>
    <col min="543" max="544" width="1.75" customWidth="1"/>
    <col min="771" max="771" width="1.75" customWidth="1"/>
    <col min="772" max="772" width="11.25" customWidth="1"/>
    <col min="773" max="773" width="1.75" customWidth="1"/>
    <col min="774" max="798" width="4.125" customWidth="1"/>
    <col min="799" max="800" width="1.75" customWidth="1"/>
    <col min="1027" max="1027" width="1.75" customWidth="1"/>
    <col min="1028" max="1028" width="11.25" customWidth="1"/>
    <col min="1029" max="1029" width="1.75" customWidth="1"/>
    <col min="1030" max="1054" width="4.125" customWidth="1"/>
    <col min="1055" max="1056" width="1.75" customWidth="1"/>
    <col min="1283" max="1283" width="1.75" customWidth="1"/>
    <col min="1284" max="1284" width="11.25" customWidth="1"/>
    <col min="1285" max="1285" width="1.75" customWidth="1"/>
    <col min="1286" max="1310" width="4.125" customWidth="1"/>
    <col min="1311" max="1312" width="1.75" customWidth="1"/>
    <col min="1539" max="1539" width="1.75" customWidth="1"/>
    <col min="1540" max="1540" width="11.25" customWidth="1"/>
    <col min="1541" max="1541" width="1.75" customWidth="1"/>
    <col min="1542" max="1566" width="4.125" customWidth="1"/>
    <col min="1567" max="1568" width="1.75" customWidth="1"/>
    <col min="1795" max="1795" width="1.75" customWidth="1"/>
    <col min="1796" max="1796" width="11.25" customWidth="1"/>
    <col min="1797" max="1797" width="1.75" customWidth="1"/>
    <col min="1798" max="1822" width="4.125" customWidth="1"/>
    <col min="1823" max="1824" width="1.75" customWidth="1"/>
    <col min="2051" max="2051" width="1.75" customWidth="1"/>
    <col min="2052" max="2052" width="11.25" customWidth="1"/>
    <col min="2053" max="2053" width="1.75" customWidth="1"/>
    <col min="2054" max="2078" width="4.125" customWidth="1"/>
    <col min="2079" max="2080" width="1.75" customWidth="1"/>
    <col min="2307" max="2307" width="1.75" customWidth="1"/>
    <col min="2308" max="2308" width="11.25" customWidth="1"/>
    <col min="2309" max="2309" width="1.75" customWidth="1"/>
    <col min="2310" max="2334" width="4.125" customWidth="1"/>
    <col min="2335" max="2336" width="1.75" customWidth="1"/>
    <col min="2563" max="2563" width="1.75" customWidth="1"/>
    <col min="2564" max="2564" width="11.25" customWidth="1"/>
    <col min="2565" max="2565" width="1.75" customWidth="1"/>
    <col min="2566" max="2590" width="4.125" customWidth="1"/>
    <col min="2591" max="2592" width="1.75" customWidth="1"/>
    <col min="2819" max="2819" width="1.75" customWidth="1"/>
    <col min="2820" max="2820" width="11.25" customWidth="1"/>
    <col min="2821" max="2821" width="1.75" customWidth="1"/>
    <col min="2822" max="2846" width="4.125" customWidth="1"/>
    <col min="2847" max="2848" width="1.75" customWidth="1"/>
    <col min="3075" max="3075" width="1.75" customWidth="1"/>
    <col min="3076" max="3076" width="11.25" customWidth="1"/>
    <col min="3077" max="3077" width="1.75" customWidth="1"/>
    <col min="3078" max="3102" width="4.125" customWidth="1"/>
    <col min="3103" max="3104" width="1.75" customWidth="1"/>
    <col min="3331" max="3331" width="1.75" customWidth="1"/>
    <col min="3332" max="3332" width="11.25" customWidth="1"/>
    <col min="3333" max="3333" width="1.75" customWidth="1"/>
    <col min="3334" max="3358" width="4.125" customWidth="1"/>
    <col min="3359" max="3360" width="1.75" customWidth="1"/>
    <col min="3587" max="3587" width="1.75" customWidth="1"/>
    <col min="3588" max="3588" width="11.25" customWidth="1"/>
    <col min="3589" max="3589" width="1.75" customWidth="1"/>
    <col min="3590" max="3614" width="4.125" customWidth="1"/>
    <col min="3615" max="3616" width="1.75" customWidth="1"/>
    <col min="3843" max="3843" width="1.75" customWidth="1"/>
    <col min="3844" max="3844" width="11.25" customWidth="1"/>
    <col min="3845" max="3845" width="1.75" customWidth="1"/>
    <col min="3846" max="3870" width="4.125" customWidth="1"/>
    <col min="3871" max="3872" width="1.75" customWidth="1"/>
    <col min="4099" max="4099" width="1.75" customWidth="1"/>
    <col min="4100" max="4100" width="11.25" customWidth="1"/>
    <col min="4101" max="4101" width="1.75" customWidth="1"/>
    <col min="4102" max="4126" width="4.125" customWidth="1"/>
    <col min="4127" max="4128" width="1.75" customWidth="1"/>
    <col min="4355" max="4355" width="1.75" customWidth="1"/>
    <col min="4356" max="4356" width="11.25" customWidth="1"/>
    <col min="4357" max="4357" width="1.75" customWidth="1"/>
    <col min="4358" max="4382" width="4.125" customWidth="1"/>
    <col min="4383" max="4384" width="1.75" customWidth="1"/>
    <col min="4611" max="4611" width="1.75" customWidth="1"/>
    <col min="4612" max="4612" width="11.25" customWidth="1"/>
    <col min="4613" max="4613" width="1.75" customWidth="1"/>
    <col min="4614" max="4638" width="4.125" customWidth="1"/>
    <col min="4639" max="4640" width="1.75" customWidth="1"/>
    <col min="4867" max="4867" width="1.75" customWidth="1"/>
    <col min="4868" max="4868" width="11.25" customWidth="1"/>
    <col min="4869" max="4869" width="1.75" customWidth="1"/>
    <col min="4870" max="4894" width="4.125" customWidth="1"/>
    <col min="4895" max="4896" width="1.75" customWidth="1"/>
    <col min="5123" max="5123" width="1.75" customWidth="1"/>
    <col min="5124" max="5124" width="11.25" customWidth="1"/>
    <col min="5125" max="5125" width="1.75" customWidth="1"/>
    <col min="5126" max="5150" width="4.125" customWidth="1"/>
    <col min="5151" max="5152" width="1.75" customWidth="1"/>
    <col min="5379" max="5379" width="1.75" customWidth="1"/>
    <col min="5380" max="5380" width="11.25" customWidth="1"/>
    <col min="5381" max="5381" width="1.75" customWidth="1"/>
    <col min="5382" max="5406" width="4.125" customWidth="1"/>
    <col min="5407" max="5408" width="1.75" customWidth="1"/>
    <col min="5635" max="5635" width="1.75" customWidth="1"/>
    <col min="5636" max="5636" width="11.25" customWidth="1"/>
    <col min="5637" max="5637" width="1.75" customWidth="1"/>
    <col min="5638" max="5662" width="4.125" customWidth="1"/>
    <col min="5663" max="5664" width="1.75" customWidth="1"/>
    <col min="5891" max="5891" width="1.75" customWidth="1"/>
    <col min="5892" max="5892" width="11.25" customWidth="1"/>
    <col min="5893" max="5893" width="1.75" customWidth="1"/>
    <col min="5894" max="5918" width="4.125" customWidth="1"/>
    <col min="5919" max="5920" width="1.75" customWidth="1"/>
    <col min="6147" max="6147" width="1.75" customWidth="1"/>
    <col min="6148" max="6148" width="11.25" customWidth="1"/>
    <col min="6149" max="6149" width="1.75" customWidth="1"/>
    <col min="6150" max="6174" width="4.125" customWidth="1"/>
    <col min="6175" max="6176" width="1.75" customWidth="1"/>
    <col min="6403" max="6403" width="1.75" customWidth="1"/>
    <col min="6404" max="6404" width="11.25" customWidth="1"/>
    <col min="6405" max="6405" width="1.75" customWidth="1"/>
    <col min="6406" max="6430" width="4.125" customWidth="1"/>
    <col min="6431" max="6432" width="1.75" customWidth="1"/>
    <col min="6659" max="6659" width="1.75" customWidth="1"/>
    <col min="6660" max="6660" width="11.25" customWidth="1"/>
    <col min="6661" max="6661" width="1.75" customWidth="1"/>
    <col min="6662" max="6686" width="4.125" customWidth="1"/>
    <col min="6687" max="6688" width="1.75" customWidth="1"/>
    <col min="6915" max="6915" width="1.75" customWidth="1"/>
    <col min="6916" max="6916" width="11.25" customWidth="1"/>
    <col min="6917" max="6917" width="1.75" customWidth="1"/>
    <col min="6918" max="6942" width="4.125" customWidth="1"/>
    <col min="6943" max="6944" width="1.75" customWidth="1"/>
    <col min="7171" max="7171" width="1.75" customWidth="1"/>
    <col min="7172" max="7172" width="11.25" customWidth="1"/>
    <col min="7173" max="7173" width="1.75" customWidth="1"/>
    <col min="7174" max="7198" width="4.125" customWidth="1"/>
    <col min="7199" max="7200" width="1.75" customWidth="1"/>
    <col min="7427" max="7427" width="1.75" customWidth="1"/>
    <col min="7428" max="7428" width="11.25" customWidth="1"/>
    <col min="7429" max="7429" width="1.75" customWidth="1"/>
    <col min="7430" max="7454" width="4.125" customWidth="1"/>
    <col min="7455" max="7456" width="1.75" customWidth="1"/>
    <col min="7683" max="7683" width="1.75" customWidth="1"/>
    <col min="7684" max="7684" width="11.25" customWidth="1"/>
    <col min="7685" max="7685" width="1.75" customWidth="1"/>
    <col min="7686" max="7710" width="4.125" customWidth="1"/>
    <col min="7711" max="7712" width="1.75" customWidth="1"/>
    <col min="7939" max="7939" width="1.75" customWidth="1"/>
    <col min="7940" max="7940" width="11.25" customWidth="1"/>
    <col min="7941" max="7941" width="1.75" customWidth="1"/>
    <col min="7942" max="7966" width="4.125" customWidth="1"/>
    <col min="7967" max="7968" width="1.75" customWidth="1"/>
    <col min="8195" max="8195" width="1.75" customWidth="1"/>
    <col min="8196" max="8196" width="11.25" customWidth="1"/>
    <col min="8197" max="8197" width="1.75" customWidth="1"/>
    <col min="8198" max="8222" width="4.125" customWidth="1"/>
    <col min="8223" max="8224" width="1.75" customWidth="1"/>
    <col min="8451" max="8451" width="1.75" customWidth="1"/>
    <col min="8452" max="8452" width="11.25" customWidth="1"/>
    <col min="8453" max="8453" width="1.75" customWidth="1"/>
    <col min="8454" max="8478" width="4.125" customWidth="1"/>
    <col min="8479" max="8480" width="1.75" customWidth="1"/>
    <col min="8707" max="8707" width="1.75" customWidth="1"/>
    <col min="8708" max="8708" width="11.25" customWidth="1"/>
    <col min="8709" max="8709" width="1.75" customWidth="1"/>
    <col min="8710" max="8734" width="4.125" customWidth="1"/>
    <col min="8735" max="8736" width="1.75" customWidth="1"/>
    <col min="8963" max="8963" width="1.75" customWidth="1"/>
    <col min="8964" max="8964" width="11.25" customWidth="1"/>
    <col min="8965" max="8965" width="1.75" customWidth="1"/>
    <col min="8966" max="8990" width="4.125" customWidth="1"/>
    <col min="8991" max="8992" width="1.75" customWidth="1"/>
    <col min="9219" max="9219" width="1.75" customWidth="1"/>
    <col min="9220" max="9220" width="11.25" customWidth="1"/>
    <col min="9221" max="9221" width="1.75" customWidth="1"/>
    <col min="9222" max="9246" width="4.125" customWidth="1"/>
    <col min="9247" max="9248" width="1.75" customWidth="1"/>
    <col min="9475" max="9475" width="1.75" customWidth="1"/>
    <col min="9476" max="9476" width="11.25" customWidth="1"/>
    <col min="9477" max="9477" width="1.75" customWidth="1"/>
    <col min="9478" max="9502" width="4.125" customWidth="1"/>
    <col min="9503" max="9504" width="1.75" customWidth="1"/>
    <col min="9731" max="9731" width="1.75" customWidth="1"/>
    <col min="9732" max="9732" width="11.25" customWidth="1"/>
    <col min="9733" max="9733" width="1.75" customWidth="1"/>
    <col min="9734" max="9758" width="4.125" customWidth="1"/>
    <col min="9759" max="9760" width="1.75" customWidth="1"/>
    <col min="9987" max="9987" width="1.75" customWidth="1"/>
    <col min="9988" max="9988" width="11.25" customWidth="1"/>
    <col min="9989" max="9989" width="1.75" customWidth="1"/>
    <col min="9990" max="10014" width="4.125" customWidth="1"/>
    <col min="10015" max="10016" width="1.75" customWidth="1"/>
    <col min="10243" max="10243" width="1.75" customWidth="1"/>
    <col min="10244" max="10244" width="11.25" customWidth="1"/>
    <col min="10245" max="10245" width="1.75" customWidth="1"/>
    <col min="10246" max="10270" width="4.125" customWidth="1"/>
    <col min="10271" max="10272" width="1.75" customWidth="1"/>
    <col min="10499" max="10499" width="1.75" customWidth="1"/>
    <col min="10500" max="10500" width="11.25" customWidth="1"/>
    <col min="10501" max="10501" width="1.75" customWidth="1"/>
    <col min="10502" max="10526" width="4.125" customWidth="1"/>
    <col min="10527" max="10528" width="1.75" customWidth="1"/>
    <col min="10755" max="10755" width="1.75" customWidth="1"/>
    <col min="10756" max="10756" width="11.25" customWidth="1"/>
    <col min="10757" max="10757" width="1.75" customWidth="1"/>
    <col min="10758" max="10782" width="4.125" customWidth="1"/>
    <col min="10783" max="10784" width="1.75" customWidth="1"/>
    <col min="11011" max="11011" width="1.75" customWidth="1"/>
    <col min="11012" max="11012" width="11.25" customWidth="1"/>
    <col min="11013" max="11013" width="1.75" customWidth="1"/>
    <col min="11014" max="11038" width="4.125" customWidth="1"/>
    <col min="11039" max="11040" width="1.75" customWidth="1"/>
    <col min="11267" max="11267" width="1.75" customWidth="1"/>
    <col min="11268" max="11268" width="11.25" customWidth="1"/>
    <col min="11269" max="11269" width="1.75" customWidth="1"/>
    <col min="11270" max="11294" width="4.125" customWidth="1"/>
    <col min="11295" max="11296" width="1.75" customWidth="1"/>
    <col min="11523" max="11523" width="1.75" customWidth="1"/>
    <col min="11524" max="11524" width="11.25" customWidth="1"/>
    <col min="11525" max="11525" width="1.75" customWidth="1"/>
    <col min="11526" max="11550" width="4.125" customWidth="1"/>
    <col min="11551" max="11552" width="1.75" customWidth="1"/>
    <col min="11779" max="11779" width="1.75" customWidth="1"/>
    <col min="11780" max="11780" width="11.25" customWidth="1"/>
    <col min="11781" max="11781" width="1.75" customWidth="1"/>
    <col min="11782" max="11806" width="4.125" customWidth="1"/>
    <col min="11807" max="11808" width="1.75" customWidth="1"/>
    <col min="12035" max="12035" width="1.75" customWidth="1"/>
    <col min="12036" max="12036" width="11.25" customWidth="1"/>
    <col min="12037" max="12037" width="1.75" customWidth="1"/>
    <col min="12038" max="12062" width="4.125" customWidth="1"/>
    <col min="12063" max="12064" width="1.75" customWidth="1"/>
    <col min="12291" max="12291" width="1.75" customWidth="1"/>
    <col min="12292" max="12292" width="11.25" customWidth="1"/>
    <col min="12293" max="12293" width="1.75" customWidth="1"/>
    <col min="12294" max="12318" width="4.125" customWidth="1"/>
    <col min="12319" max="12320" width="1.75" customWidth="1"/>
    <col min="12547" max="12547" width="1.75" customWidth="1"/>
    <col min="12548" max="12548" width="11.25" customWidth="1"/>
    <col min="12549" max="12549" width="1.75" customWidth="1"/>
    <col min="12550" max="12574" width="4.125" customWidth="1"/>
    <col min="12575" max="12576" width="1.75" customWidth="1"/>
    <col min="12803" max="12803" width="1.75" customWidth="1"/>
    <col min="12804" max="12804" width="11.25" customWidth="1"/>
    <col min="12805" max="12805" width="1.75" customWidth="1"/>
    <col min="12806" max="12830" width="4.125" customWidth="1"/>
    <col min="12831" max="12832" width="1.75" customWidth="1"/>
    <col min="13059" max="13059" width="1.75" customWidth="1"/>
    <col min="13060" max="13060" width="11.25" customWidth="1"/>
    <col min="13061" max="13061" width="1.75" customWidth="1"/>
    <col min="13062" max="13086" width="4.125" customWidth="1"/>
    <col min="13087" max="13088" width="1.75" customWidth="1"/>
    <col min="13315" max="13315" width="1.75" customWidth="1"/>
    <col min="13316" max="13316" width="11.25" customWidth="1"/>
    <col min="13317" max="13317" width="1.75" customWidth="1"/>
    <col min="13318" max="13342" width="4.125" customWidth="1"/>
    <col min="13343" max="13344" width="1.75" customWidth="1"/>
    <col min="13571" max="13571" width="1.75" customWidth="1"/>
    <col min="13572" max="13572" width="11.25" customWidth="1"/>
    <col min="13573" max="13573" width="1.75" customWidth="1"/>
    <col min="13574" max="13598" width="4.125" customWidth="1"/>
    <col min="13599" max="13600" width="1.75" customWidth="1"/>
    <col min="13827" max="13827" width="1.75" customWidth="1"/>
    <col min="13828" max="13828" width="11.25" customWidth="1"/>
    <col min="13829" max="13829" width="1.75" customWidth="1"/>
    <col min="13830" max="13854" width="4.125" customWidth="1"/>
    <col min="13855" max="13856" width="1.75" customWidth="1"/>
    <col min="14083" max="14083" width="1.75" customWidth="1"/>
    <col min="14084" max="14084" width="11.25" customWidth="1"/>
    <col min="14085" max="14085" width="1.75" customWidth="1"/>
    <col min="14086" max="14110" width="4.125" customWidth="1"/>
    <col min="14111" max="14112" width="1.75" customWidth="1"/>
    <col min="14339" max="14339" width="1.75" customWidth="1"/>
    <col min="14340" max="14340" width="11.25" customWidth="1"/>
    <col min="14341" max="14341" width="1.75" customWidth="1"/>
    <col min="14342" max="14366" width="4.125" customWidth="1"/>
    <col min="14367" max="14368" width="1.75" customWidth="1"/>
    <col min="14595" max="14595" width="1.75" customWidth="1"/>
    <col min="14596" max="14596" width="11.25" customWidth="1"/>
    <col min="14597" max="14597" width="1.75" customWidth="1"/>
    <col min="14598" max="14622" width="4.125" customWidth="1"/>
    <col min="14623" max="14624" width="1.75" customWidth="1"/>
    <col min="14851" max="14851" width="1.75" customWidth="1"/>
    <col min="14852" max="14852" width="11.25" customWidth="1"/>
    <col min="14853" max="14853" width="1.75" customWidth="1"/>
    <col min="14854" max="14878" width="4.125" customWidth="1"/>
    <col min="14879" max="14880" width="1.75" customWidth="1"/>
    <col min="15107" max="15107" width="1.75" customWidth="1"/>
    <col min="15108" max="15108" width="11.25" customWidth="1"/>
    <col min="15109" max="15109" width="1.75" customWidth="1"/>
    <col min="15110" max="15134" width="4.125" customWidth="1"/>
    <col min="15135" max="15136" width="1.75" customWidth="1"/>
    <col min="15363" max="15363" width="1.75" customWidth="1"/>
    <col min="15364" max="15364" width="11.25" customWidth="1"/>
    <col min="15365" max="15365" width="1.75" customWidth="1"/>
    <col min="15366" max="15390" width="4.125" customWidth="1"/>
    <col min="15391" max="15392" width="1.75" customWidth="1"/>
    <col min="15619" max="15619" width="1.75" customWidth="1"/>
    <col min="15620" max="15620" width="11.25" customWidth="1"/>
    <col min="15621" max="15621" width="1.75" customWidth="1"/>
    <col min="15622" max="15646" width="4.125" customWidth="1"/>
    <col min="15647" max="15648" width="1.75" customWidth="1"/>
    <col min="15875" max="15875" width="1.75" customWidth="1"/>
    <col min="15876" max="15876" width="11.25" customWidth="1"/>
    <col min="15877" max="15877" width="1.75" customWidth="1"/>
    <col min="15878" max="15902" width="4.125" customWidth="1"/>
    <col min="15903" max="15904" width="1.75" customWidth="1"/>
    <col min="16131" max="16131" width="1.75" customWidth="1"/>
    <col min="16132" max="16132" width="11.25" customWidth="1"/>
    <col min="16133" max="16133" width="1.75" customWidth="1"/>
    <col min="16134" max="16158" width="4.125" customWidth="1"/>
    <col min="16159" max="16160" width="1.75" customWidth="1"/>
  </cols>
  <sheetData>
    <row r="1" spans="2:33" ht="17.25">
      <c r="B1" s="1666">
        <v>9</v>
      </c>
      <c r="C1" s="1666"/>
      <c r="D1" s="3" t="s">
        <v>757</v>
      </c>
    </row>
    <row r="2" spans="2:33" ht="15.75" customHeight="1">
      <c r="D2" s="1669" t="s">
        <v>758</v>
      </c>
    </row>
    <row r="3" spans="2:33" ht="10.5" customHeight="1" thickBot="1">
      <c r="AD3" s="1273" t="s">
        <v>685</v>
      </c>
    </row>
    <row r="4" spans="2:33" s="1670" customFormat="1" ht="15.75" customHeight="1" thickTop="1">
      <c r="C4" s="8" t="s">
        <v>759</v>
      </c>
      <c r="D4" s="8"/>
      <c r="E4" s="146"/>
      <c r="F4" s="1671" t="s">
        <v>760</v>
      </c>
      <c r="G4" s="1672"/>
      <c r="H4" s="1672"/>
      <c r="I4" s="1672"/>
      <c r="J4" s="1673" t="s">
        <v>761</v>
      </c>
      <c r="K4" s="1674"/>
      <c r="L4" s="1674"/>
      <c r="M4" s="1675" t="s">
        <v>762</v>
      </c>
      <c r="N4" s="1675"/>
      <c r="O4" s="1675"/>
      <c r="P4" s="1675"/>
      <c r="Q4" s="1675"/>
      <c r="R4" s="1675"/>
      <c r="S4" s="1675"/>
      <c r="T4" s="1675"/>
      <c r="U4" s="1675"/>
      <c r="V4" s="1675"/>
      <c r="W4" s="1675"/>
      <c r="X4" s="1675"/>
      <c r="Y4" s="1675"/>
      <c r="Z4" s="1675"/>
      <c r="AA4" s="1675"/>
      <c r="AB4" s="1676" t="s">
        <v>763</v>
      </c>
      <c r="AC4" s="1676"/>
      <c r="AD4" s="1677"/>
      <c r="AE4" s="1678"/>
    </row>
    <row r="5" spans="2:33" s="1670" customFormat="1" ht="15.75" customHeight="1">
      <c r="C5" s="27"/>
      <c r="D5" s="27"/>
      <c r="E5" s="149"/>
      <c r="F5" s="1679"/>
      <c r="G5" s="152"/>
      <c r="H5" s="152"/>
      <c r="I5" s="152"/>
      <c r="J5" s="1680"/>
      <c r="K5" s="1681"/>
      <c r="L5" s="1681"/>
      <c r="M5" s="1682" t="s">
        <v>764</v>
      </c>
      <c r="N5" s="1682"/>
      <c r="O5" s="1682"/>
      <c r="P5" s="1682" t="s">
        <v>765</v>
      </c>
      <c r="Q5" s="1682"/>
      <c r="R5" s="1682"/>
      <c r="S5" s="1682" t="s">
        <v>766</v>
      </c>
      <c r="T5" s="1682"/>
      <c r="U5" s="1682"/>
      <c r="V5" s="1682" t="s">
        <v>767</v>
      </c>
      <c r="W5" s="1682"/>
      <c r="X5" s="1682"/>
      <c r="Y5" s="1682" t="s">
        <v>768</v>
      </c>
      <c r="Z5" s="1682"/>
      <c r="AA5" s="1682"/>
      <c r="AB5" s="1683"/>
      <c r="AC5" s="1683"/>
      <c r="AD5" s="1684"/>
      <c r="AE5" s="1678"/>
    </row>
    <row r="6" spans="2:33" s="1685" customFormat="1" ht="10.5" customHeight="1">
      <c r="C6" s="1686"/>
      <c r="D6" s="155"/>
      <c r="E6" s="1687"/>
      <c r="F6" s="1688" t="s">
        <v>769</v>
      </c>
      <c r="G6" s="1689"/>
      <c r="H6" s="1689"/>
      <c r="I6" s="1690"/>
      <c r="J6" s="1691" t="s">
        <v>770</v>
      </c>
      <c r="K6" s="61"/>
      <c r="L6" s="61"/>
      <c r="M6" s="61" t="s">
        <v>770</v>
      </c>
      <c r="N6" s="61"/>
      <c r="O6" s="61"/>
      <c r="P6" s="61" t="s">
        <v>770</v>
      </c>
      <c r="Q6" s="61"/>
      <c r="R6" s="61"/>
      <c r="S6" s="61" t="s">
        <v>770</v>
      </c>
      <c r="T6" s="61"/>
      <c r="U6" s="61"/>
      <c r="V6" s="61" t="s">
        <v>770</v>
      </c>
      <c r="W6" s="61"/>
      <c r="X6" s="61"/>
      <c r="Y6" s="61" t="s">
        <v>770</v>
      </c>
      <c r="Z6" s="61"/>
      <c r="AA6" s="61"/>
      <c r="AB6" s="61" t="s">
        <v>770</v>
      </c>
      <c r="AC6" s="61"/>
      <c r="AD6" s="81"/>
    </row>
    <row r="7" spans="2:33" s="1692" customFormat="1" ht="15.75" customHeight="1">
      <c r="C7" s="1693"/>
      <c r="D7" s="1694" t="s">
        <v>691</v>
      </c>
      <c r="E7" s="1695"/>
      <c r="F7" s="1696">
        <v>18667</v>
      </c>
      <c r="G7" s="694"/>
      <c r="H7" s="694"/>
      <c r="I7" s="694"/>
      <c r="J7" s="1697">
        <v>4282</v>
      </c>
      <c r="K7" s="775"/>
      <c r="L7" s="775"/>
      <c r="M7" s="1697">
        <v>2928</v>
      </c>
      <c r="N7" s="775"/>
      <c r="O7" s="775"/>
      <c r="P7" s="775">
        <v>33</v>
      </c>
      <c r="Q7" s="775"/>
      <c r="R7" s="775"/>
      <c r="S7" s="775">
        <v>22</v>
      </c>
      <c r="T7" s="775"/>
      <c r="U7" s="775"/>
      <c r="V7" s="775" t="s">
        <v>771</v>
      </c>
      <c r="W7" s="775"/>
      <c r="X7" s="775"/>
      <c r="Y7" s="775">
        <v>5</v>
      </c>
      <c r="Z7" s="775"/>
      <c r="AA7" s="775"/>
      <c r="AB7" s="775">
        <v>872</v>
      </c>
      <c r="AC7" s="775"/>
      <c r="AD7" s="699"/>
      <c r="AE7" s="128"/>
    </row>
    <row r="8" spans="2:33" s="1692" customFormat="1" ht="10.5" customHeight="1">
      <c r="C8" s="1698"/>
      <c r="D8" s="486"/>
      <c r="E8" s="1699"/>
      <c r="F8" s="1700"/>
      <c r="G8" s="1701"/>
      <c r="H8" s="1701"/>
      <c r="I8" s="1702"/>
      <c r="J8" s="1703"/>
      <c r="K8" s="1704"/>
      <c r="L8" s="1704"/>
      <c r="M8" s="1704"/>
      <c r="N8" s="1704"/>
      <c r="O8" s="1704"/>
      <c r="P8" s="211"/>
      <c r="Q8" s="211"/>
      <c r="R8" s="211"/>
      <c r="S8" s="211"/>
      <c r="T8" s="211"/>
      <c r="U8" s="211"/>
      <c r="V8" s="211"/>
      <c r="W8" s="211"/>
      <c r="X8" s="211"/>
      <c r="Y8" s="211"/>
      <c r="Z8" s="211"/>
      <c r="AA8" s="211"/>
      <c r="AB8" s="211"/>
      <c r="AC8" s="211"/>
      <c r="AD8" s="219"/>
      <c r="AE8" s="128"/>
    </row>
    <row r="9" spans="2:33" s="1692" customFormat="1" ht="15.75" customHeight="1">
      <c r="C9" s="1698"/>
      <c r="D9" s="486" t="s">
        <v>772</v>
      </c>
      <c r="E9" s="1668"/>
      <c r="F9" s="1700">
        <v>17466</v>
      </c>
      <c r="G9" s="1701"/>
      <c r="H9" s="1701"/>
      <c r="I9" s="1702"/>
      <c r="J9" s="1702">
        <v>4352</v>
      </c>
      <c r="K9" s="1705"/>
      <c r="L9" s="1705"/>
      <c r="M9" s="211">
        <v>2953</v>
      </c>
      <c r="N9" s="211"/>
      <c r="O9" s="211"/>
      <c r="P9" s="1705">
        <v>35</v>
      </c>
      <c r="Q9" s="1705"/>
      <c r="R9" s="1705"/>
      <c r="S9" s="1705">
        <v>34</v>
      </c>
      <c r="T9" s="1705"/>
      <c r="U9" s="1705"/>
      <c r="V9" s="211" t="s">
        <v>773</v>
      </c>
      <c r="W9" s="211"/>
      <c r="X9" s="211"/>
      <c r="Y9" s="211">
        <v>16</v>
      </c>
      <c r="Z9" s="211"/>
      <c r="AA9" s="211"/>
      <c r="AB9" s="211">
        <v>846</v>
      </c>
      <c r="AC9" s="211"/>
      <c r="AD9" s="219"/>
      <c r="AE9" s="128"/>
    </row>
    <row r="10" spans="2:33" s="1692" customFormat="1" ht="15.75" customHeight="1">
      <c r="C10" s="1698"/>
      <c r="D10" s="486" t="s">
        <v>774</v>
      </c>
      <c r="E10" s="1668"/>
      <c r="F10" s="1700">
        <v>17734</v>
      </c>
      <c r="G10" s="1701"/>
      <c r="H10" s="1701"/>
      <c r="I10" s="1702"/>
      <c r="J10" s="1702">
        <v>4341</v>
      </c>
      <c r="K10" s="1705"/>
      <c r="L10" s="1705"/>
      <c r="M10" s="211">
        <v>2963</v>
      </c>
      <c r="N10" s="211"/>
      <c r="O10" s="211"/>
      <c r="P10" s="1705">
        <v>38</v>
      </c>
      <c r="Q10" s="1705"/>
      <c r="R10" s="1705"/>
      <c r="S10" s="1705">
        <v>38</v>
      </c>
      <c r="T10" s="1705"/>
      <c r="U10" s="1705"/>
      <c r="V10" s="101" t="s">
        <v>775</v>
      </c>
      <c r="W10" s="101"/>
      <c r="X10" s="101"/>
      <c r="Y10" s="211">
        <v>20</v>
      </c>
      <c r="Z10" s="211"/>
      <c r="AA10" s="211"/>
      <c r="AB10" s="211">
        <v>855</v>
      </c>
      <c r="AC10" s="211"/>
      <c r="AD10" s="219"/>
      <c r="AE10" s="128"/>
    </row>
    <row r="11" spans="2:33" s="1692" customFormat="1" ht="15.75" customHeight="1">
      <c r="C11" s="1698"/>
      <c r="D11" s="1706" t="s">
        <v>776</v>
      </c>
      <c r="E11" s="1668"/>
      <c r="F11" s="1700">
        <v>18010</v>
      </c>
      <c r="G11" s="1701"/>
      <c r="H11" s="1701"/>
      <c r="I11" s="1702"/>
      <c r="J11" s="1702">
        <v>4365</v>
      </c>
      <c r="K11" s="1705"/>
      <c r="L11" s="1705"/>
      <c r="M11" s="211">
        <v>2994</v>
      </c>
      <c r="N11" s="211"/>
      <c r="O11" s="211"/>
      <c r="P11" s="1705">
        <v>37</v>
      </c>
      <c r="Q11" s="1705"/>
      <c r="R11" s="1705"/>
      <c r="S11" s="1705">
        <v>32</v>
      </c>
      <c r="T11" s="1705"/>
      <c r="U11" s="1705"/>
      <c r="V11" s="211" t="s">
        <v>777</v>
      </c>
      <c r="W11" s="211"/>
      <c r="X11" s="211"/>
      <c r="Y11" s="211">
        <v>15</v>
      </c>
      <c r="Z11" s="211"/>
      <c r="AA11" s="211"/>
      <c r="AB11" s="211">
        <v>885</v>
      </c>
      <c r="AC11" s="211"/>
      <c r="AD11" s="219"/>
      <c r="AE11" s="128"/>
    </row>
    <row r="12" spans="2:33" s="1692" customFormat="1" ht="15.75" customHeight="1">
      <c r="C12" s="1698"/>
      <c r="D12" s="486" t="s">
        <v>778</v>
      </c>
      <c r="E12" s="1668"/>
      <c r="F12" s="1700">
        <v>18329</v>
      </c>
      <c r="G12" s="1701"/>
      <c r="H12" s="1701"/>
      <c r="I12" s="1702"/>
      <c r="J12" s="1702">
        <v>4513</v>
      </c>
      <c r="K12" s="1705"/>
      <c r="L12" s="1705"/>
      <c r="M12" s="211">
        <v>3058</v>
      </c>
      <c r="N12" s="211"/>
      <c r="O12" s="211"/>
      <c r="P12" s="1705">
        <v>40</v>
      </c>
      <c r="Q12" s="1705"/>
      <c r="R12" s="1705"/>
      <c r="S12" s="1705">
        <v>34</v>
      </c>
      <c r="T12" s="1705"/>
      <c r="U12" s="1705"/>
      <c r="V12" s="211" t="s">
        <v>779</v>
      </c>
      <c r="W12" s="211"/>
      <c r="X12" s="211"/>
      <c r="Y12" s="211">
        <v>5</v>
      </c>
      <c r="Z12" s="211"/>
      <c r="AA12" s="211"/>
      <c r="AB12" s="211">
        <v>832</v>
      </c>
      <c r="AC12" s="211"/>
      <c r="AD12" s="219"/>
      <c r="AE12" s="128"/>
    </row>
    <row r="13" spans="2:33" s="1692" customFormat="1" ht="15.75" customHeight="1">
      <c r="C13" s="1698"/>
      <c r="D13" s="486" t="s">
        <v>780</v>
      </c>
      <c r="E13" s="1668"/>
      <c r="F13" s="1700">
        <v>18513</v>
      </c>
      <c r="G13" s="1701"/>
      <c r="H13" s="1701"/>
      <c r="I13" s="1702"/>
      <c r="J13" s="1707">
        <v>4390</v>
      </c>
      <c r="K13" s="1701"/>
      <c r="L13" s="1702"/>
      <c r="M13" s="219">
        <v>2973</v>
      </c>
      <c r="N13" s="217"/>
      <c r="O13" s="218"/>
      <c r="P13" s="1707">
        <v>37</v>
      </c>
      <c r="Q13" s="1701"/>
      <c r="R13" s="1702"/>
      <c r="S13" s="1707">
        <v>29</v>
      </c>
      <c r="T13" s="1701"/>
      <c r="U13" s="1702"/>
      <c r="V13" s="219" t="s">
        <v>781</v>
      </c>
      <c r="W13" s="217"/>
      <c r="X13" s="218"/>
      <c r="Y13" s="219">
        <v>4</v>
      </c>
      <c r="Z13" s="217"/>
      <c r="AA13" s="218"/>
      <c r="AB13" s="219">
        <v>826</v>
      </c>
      <c r="AC13" s="217"/>
      <c r="AD13" s="217"/>
      <c r="AE13" s="128"/>
    </row>
    <row r="14" spans="2:33" s="1692" customFormat="1" ht="10.5" customHeight="1" thickBot="1">
      <c r="C14" s="1708"/>
      <c r="D14" s="1709"/>
      <c r="E14" s="1710"/>
      <c r="F14" s="1711"/>
      <c r="G14" s="1712"/>
      <c r="H14" s="1712"/>
      <c r="I14" s="1713"/>
      <c r="J14" s="1714"/>
      <c r="K14" s="1715"/>
      <c r="L14" s="1715"/>
      <c r="M14" s="1716"/>
      <c r="N14" s="1716"/>
      <c r="O14" s="1716"/>
      <c r="P14" s="1717"/>
      <c r="Q14" s="1717"/>
      <c r="R14" s="1717"/>
      <c r="S14" s="1717"/>
      <c r="T14" s="1717"/>
      <c r="U14" s="1717"/>
      <c r="V14" s="1718"/>
      <c r="W14" s="1718"/>
      <c r="X14" s="1718"/>
      <c r="Y14" s="1718"/>
      <c r="Z14" s="1718"/>
      <c r="AA14" s="1718"/>
      <c r="AB14" s="1718"/>
      <c r="AC14" s="1718"/>
      <c r="AD14" s="1719"/>
      <c r="AE14" s="128"/>
    </row>
    <row r="15" spans="2:33" ht="12.75" customHeight="1" thickTop="1">
      <c r="C15" s="1720"/>
      <c r="D15" s="1720"/>
      <c r="E15" s="1720"/>
      <c r="Q15" s="1721"/>
      <c r="Z15" s="1722" t="s">
        <v>782</v>
      </c>
      <c r="AA15" s="1722"/>
      <c r="AB15" s="1722"/>
      <c r="AC15" s="1722"/>
      <c r="AD15" s="1722"/>
      <c r="AF15" s="1698"/>
      <c r="AG15" s="1723"/>
    </row>
    <row r="16" spans="2:33" ht="15.75" customHeight="1">
      <c r="D16" s="1669" t="s">
        <v>783</v>
      </c>
    </row>
    <row r="17" spans="3:32" ht="10.5" customHeight="1" thickBot="1">
      <c r="W17" s="1296" t="s">
        <v>784</v>
      </c>
    </row>
    <row r="18" spans="3:32" s="1670" customFormat="1" ht="15.75" customHeight="1" thickTop="1">
      <c r="C18" s="8" t="s">
        <v>759</v>
      </c>
      <c r="D18" s="8"/>
      <c r="E18" s="146"/>
      <c r="F18" s="1724" t="s">
        <v>785</v>
      </c>
      <c r="G18" s="1725"/>
      <c r="H18" s="1725"/>
      <c r="I18" s="1725"/>
      <c r="J18" s="1725"/>
      <c r="K18" s="1725"/>
      <c r="L18" s="1725"/>
      <c r="M18" s="1725"/>
      <c r="N18" s="1725"/>
      <c r="O18" s="1725"/>
      <c r="P18" s="1725"/>
      <c r="Q18" s="1725"/>
      <c r="R18" s="1726" t="s">
        <v>786</v>
      </c>
      <c r="S18" s="1727"/>
      <c r="T18" s="1727"/>
      <c r="U18" s="1727"/>
      <c r="V18" s="1727"/>
      <c r="W18" s="1727"/>
      <c r="X18" s="1728"/>
      <c r="Y18" s="1728"/>
      <c r="Z18" s="1728"/>
      <c r="AA18" s="1728"/>
      <c r="AB18" s="1728"/>
      <c r="AC18" s="1728"/>
      <c r="AD18" s="1729"/>
      <c r="AE18" s="1730"/>
    </row>
    <row r="19" spans="3:32" s="456" customFormat="1" ht="15.75" customHeight="1">
      <c r="C19" s="14"/>
      <c r="D19" s="14"/>
      <c r="E19" s="1731"/>
      <c r="F19" s="1732" t="s">
        <v>787</v>
      </c>
      <c r="G19" s="1733"/>
      <c r="H19" s="1733"/>
      <c r="I19" s="1734" t="s">
        <v>788</v>
      </c>
      <c r="J19" s="1734"/>
      <c r="K19" s="1734"/>
      <c r="L19" s="1734" t="s">
        <v>789</v>
      </c>
      <c r="M19" s="1734"/>
      <c r="N19" s="1734"/>
      <c r="O19" s="1734"/>
      <c r="P19" s="1734"/>
      <c r="Q19" s="1734"/>
      <c r="R19" s="1735" t="s">
        <v>790</v>
      </c>
      <c r="S19" s="1736"/>
      <c r="T19" s="1736"/>
      <c r="U19" s="1736"/>
      <c r="V19" s="1736"/>
      <c r="W19" s="1736"/>
      <c r="AA19" s="1737"/>
      <c r="AB19" s="1737"/>
      <c r="AC19" s="1737"/>
    </row>
    <row r="20" spans="3:32" s="1670" customFormat="1" ht="15.75" customHeight="1">
      <c r="C20" s="27"/>
      <c r="D20" s="27"/>
      <c r="E20" s="149"/>
      <c r="F20" s="1738"/>
      <c r="G20" s="1739"/>
      <c r="H20" s="1739"/>
      <c r="I20" s="152"/>
      <c r="J20" s="152"/>
      <c r="K20" s="152"/>
      <c r="L20" s="152" t="s">
        <v>791</v>
      </c>
      <c r="M20" s="152"/>
      <c r="N20" s="152"/>
      <c r="O20" s="152" t="s">
        <v>792</v>
      </c>
      <c r="P20" s="152"/>
      <c r="Q20" s="152"/>
      <c r="R20" s="1740" t="s">
        <v>788</v>
      </c>
      <c r="S20" s="1741"/>
      <c r="T20" s="1742"/>
      <c r="U20" s="1743" t="s">
        <v>793</v>
      </c>
      <c r="V20" s="1744"/>
      <c r="W20" s="1744"/>
      <c r="AA20" s="1737"/>
      <c r="AB20" s="1737"/>
      <c r="AC20" s="1737"/>
      <c r="AD20" s="4"/>
      <c r="AE20" s="4"/>
    </row>
    <row r="21" spans="3:32" s="1544" customFormat="1" ht="10.5" customHeight="1">
      <c r="C21" s="155"/>
      <c r="D21" s="1745"/>
      <c r="E21" s="1746"/>
      <c r="F21" s="60" t="s">
        <v>769</v>
      </c>
      <c r="G21" s="61"/>
      <c r="H21" s="61"/>
      <c r="I21" s="1747" t="s">
        <v>769</v>
      </c>
      <c r="J21" s="1747"/>
      <c r="K21" s="1747"/>
      <c r="L21" s="1747" t="s">
        <v>769</v>
      </c>
      <c r="M21" s="1747"/>
      <c r="N21" s="1747"/>
      <c r="O21" s="1747" t="s">
        <v>769</v>
      </c>
      <c r="P21" s="1747"/>
      <c r="Q21" s="1747"/>
      <c r="R21" s="1747" t="s">
        <v>794</v>
      </c>
      <c r="S21" s="1747"/>
      <c r="T21" s="1747"/>
      <c r="U21" s="1747" t="s">
        <v>794</v>
      </c>
      <c r="V21" s="1747"/>
      <c r="W21" s="1748"/>
      <c r="X21" s="59"/>
      <c r="Y21" s="59"/>
      <c r="Z21" s="59"/>
      <c r="AA21" s="59"/>
      <c r="AB21" s="59"/>
      <c r="AC21" s="59"/>
      <c r="AD21" s="155"/>
      <c r="AE21" s="155"/>
    </row>
    <row r="22" spans="3:32" s="1692" customFormat="1" ht="15.75" customHeight="1">
      <c r="C22" s="1693"/>
      <c r="D22" s="1749" t="s">
        <v>795</v>
      </c>
      <c r="E22" s="1695"/>
      <c r="F22" s="1750">
        <f>SUM(I22:Q22)</f>
        <v>18677</v>
      </c>
      <c r="G22" s="1751"/>
      <c r="H22" s="1751"/>
      <c r="I22" s="1752">
        <v>64</v>
      </c>
      <c r="J22" s="1752"/>
      <c r="K22" s="1752"/>
      <c r="L22" s="1753">
        <v>5025</v>
      </c>
      <c r="M22" s="1752"/>
      <c r="N22" s="1752"/>
      <c r="O22" s="1753">
        <v>13588</v>
      </c>
      <c r="P22" s="1752"/>
      <c r="Q22" s="1752"/>
      <c r="R22" s="1752">
        <v>78</v>
      </c>
      <c r="S22" s="1752"/>
      <c r="T22" s="1752"/>
      <c r="U22" s="1753">
        <v>2209</v>
      </c>
      <c r="V22" s="1752"/>
      <c r="W22" s="1754"/>
      <c r="X22" s="1755"/>
      <c r="Y22" s="1755"/>
      <c r="Z22" s="1755"/>
      <c r="AA22" s="1755"/>
      <c r="AB22" s="1755"/>
      <c r="AC22" s="1755"/>
      <c r="AD22" s="128"/>
      <c r="AE22" s="128"/>
    </row>
    <row r="23" spans="3:32" s="1692" customFormat="1" ht="10.5" customHeight="1">
      <c r="C23" s="1698"/>
      <c r="D23" s="486"/>
      <c r="E23" s="1668"/>
      <c r="F23" s="1756"/>
      <c r="G23" s="1755"/>
      <c r="H23" s="1755"/>
      <c r="I23" s="1757"/>
      <c r="J23" s="1755"/>
      <c r="K23" s="1755"/>
      <c r="L23" s="1758"/>
      <c r="M23" s="1759"/>
      <c r="N23" s="1759"/>
      <c r="O23" s="1757"/>
      <c r="P23" s="1755"/>
      <c r="Q23" s="1755"/>
      <c r="R23" s="1757"/>
      <c r="S23" s="1755"/>
      <c r="T23" s="1755"/>
      <c r="U23" s="1757"/>
      <c r="V23" s="1755"/>
      <c r="W23" s="1755"/>
      <c r="X23" s="1755"/>
      <c r="Y23" s="1755"/>
      <c r="Z23" s="1755"/>
      <c r="AA23" s="1755"/>
      <c r="AB23" s="1755"/>
      <c r="AC23" s="1755"/>
      <c r="AD23" s="128"/>
      <c r="AE23" s="128"/>
    </row>
    <row r="24" spans="3:32" s="1692" customFormat="1" ht="15.75" customHeight="1">
      <c r="C24" s="1698"/>
      <c r="D24" s="486" t="s">
        <v>772</v>
      </c>
      <c r="E24" s="1668"/>
      <c r="F24" s="1760">
        <f>SUM(I24:Q24)</f>
        <v>17466</v>
      </c>
      <c r="G24" s="1705"/>
      <c r="H24" s="1705"/>
      <c r="I24" s="1705">
        <v>392</v>
      </c>
      <c r="J24" s="1705"/>
      <c r="K24" s="1705"/>
      <c r="L24" s="211">
        <v>4049</v>
      </c>
      <c r="M24" s="211"/>
      <c r="N24" s="211"/>
      <c r="O24" s="1705">
        <v>13025</v>
      </c>
      <c r="P24" s="1705"/>
      <c r="Q24" s="1705"/>
      <c r="R24" s="1705">
        <v>122</v>
      </c>
      <c r="S24" s="1705"/>
      <c r="T24" s="1705"/>
      <c r="U24" s="1705">
        <v>2321</v>
      </c>
      <c r="V24" s="1705"/>
      <c r="W24" s="1707"/>
      <c r="X24" s="1755"/>
      <c r="Y24" s="1755"/>
      <c r="Z24" s="1755"/>
      <c r="AA24" s="1755"/>
      <c r="AB24" s="1755"/>
      <c r="AC24" s="1755"/>
      <c r="AD24" s="128"/>
      <c r="AE24" s="128"/>
    </row>
    <row r="25" spans="3:32" s="1692" customFormat="1" ht="15.75" customHeight="1">
      <c r="C25" s="1698"/>
      <c r="D25" s="486" t="s">
        <v>774</v>
      </c>
      <c r="E25" s="1668"/>
      <c r="F25" s="1760">
        <f>SUM(I25:Q25)</f>
        <v>17734</v>
      </c>
      <c r="G25" s="1705"/>
      <c r="H25" s="1705"/>
      <c r="I25" s="1705">
        <v>376</v>
      </c>
      <c r="J25" s="1705"/>
      <c r="K25" s="1705"/>
      <c r="L25" s="211">
        <v>4158</v>
      </c>
      <c r="M25" s="211"/>
      <c r="N25" s="211"/>
      <c r="O25" s="1705">
        <v>13200</v>
      </c>
      <c r="P25" s="1705"/>
      <c r="Q25" s="1705"/>
      <c r="R25" s="1705">
        <v>102</v>
      </c>
      <c r="S25" s="1705"/>
      <c r="T25" s="1705"/>
      <c r="U25" s="1705">
        <v>2377</v>
      </c>
      <c r="V25" s="1705"/>
      <c r="W25" s="1707"/>
      <c r="X25" s="1755"/>
      <c r="Y25" s="1755"/>
      <c r="Z25" s="1755"/>
      <c r="AA25" s="1755"/>
      <c r="AB25" s="1755"/>
      <c r="AC25" s="1755"/>
      <c r="AD25" s="128"/>
      <c r="AE25" s="128"/>
    </row>
    <row r="26" spans="3:32" s="1692" customFormat="1" ht="15.75" customHeight="1">
      <c r="C26" s="1698"/>
      <c r="D26" s="1706" t="s">
        <v>776</v>
      </c>
      <c r="E26" s="1668"/>
      <c r="F26" s="1760">
        <f>SUM(I26:Q26)</f>
        <v>18010</v>
      </c>
      <c r="G26" s="1705"/>
      <c r="H26" s="1705"/>
      <c r="I26" s="1705">
        <v>354</v>
      </c>
      <c r="J26" s="1705"/>
      <c r="K26" s="1705"/>
      <c r="L26" s="211">
        <v>4386</v>
      </c>
      <c r="M26" s="211"/>
      <c r="N26" s="211"/>
      <c r="O26" s="1705">
        <v>13270</v>
      </c>
      <c r="P26" s="1705"/>
      <c r="Q26" s="1705"/>
      <c r="R26" s="1705">
        <v>95</v>
      </c>
      <c r="S26" s="1705"/>
      <c r="T26" s="1705"/>
      <c r="U26" s="1705">
        <v>2395</v>
      </c>
      <c r="V26" s="1705"/>
      <c r="W26" s="1707"/>
      <c r="X26" s="1755"/>
      <c r="Y26" s="1755"/>
      <c r="Z26" s="1755"/>
      <c r="AA26" s="1755"/>
      <c r="AB26" s="1755"/>
      <c r="AC26" s="1755"/>
      <c r="AD26" s="128"/>
      <c r="AE26" s="128"/>
    </row>
    <row r="27" spans="3:32" s="1692" customFormat="1" ht="15.75" customHeight="1">
      <c r="C27" s="1698"/>
      <c r="D27" s="486" t="s">
        <v>778</v>
      </c>
      <c r="E27" s="1668"/>
      <c r="F27" s="1760">
        <f>SUM(I27:Q27)</f>
        <v>18329</v>
      </c>
      <c r="G27" s="1705"/>
      <c r="H27" s="1705"/>
      <c r="I27" s="1705">
        <v>82</v>
      </c>
      <c r="J27" s="1705"/>
      <c r="K27" s="1705"/>
      <c r="L27" s="211">
        <v>4819</v>
      </c>
      <c r="M27" s="211"/>
      <c r="N27" s="211"/>
      <c r="O27" s="1705">
        <v>13428</v>
      </c>
      <c r="P27" s="1705"/>
      <c r="Q27" s="1705"/>
      <c r="R27" s="1705">
        <v>103</v>
      </c>
      <c r="S27" s="1705"/>
      <c r="T27" s="1705"/>
      <c r="U27" s="1705">
        <v>2377</v>
      </c>
      <c r="V27" s="1705"/>
      <c r="W27" s="1707"/>
      <c r="X27" s="1755"/>
      <c r="Y27" s="1755"/>
      <c r="Z27" s="1755"/>
      <c r="AA27" s="1755"/>
      <c r="AB27" s="1755"/>
      <c r="AC27" s="1755"/>
      <c r="AD27" s="128"/>
      <c r="AE27" s="128"/>
    </row>
    <row r="28" spans="3:32" s="1692" customFormat="1" ht="15.75" customHeight="1">
      <c r="C28" s="1698"/>
      <c r="D28" s="486" t="s">
        <v>796</v>
      </c>
      <c r="E28" s="1668"/>
      <c r="F28" s="1760">
        <f>SUM(I28:Q28)</f>
        <v>18513</v>
      </c>
      <c r="G28" s="1705"/>
      <c r="H28" s="1705"/>
      <c r="I28" s="1705">
        <v>67</v>
      </c>
      <c r="J28" s="1705"/>
      <c r="K28" s="1705"/>
      <c r="L28" s="211">
        <v>4843</v>
      </c>
      <c r="M28" s="211"/>
      <c r="N28" s="211"/>
      <c r="O28" s="1705">
        <v>13603</v>
      </c>
      <c r="P28" s="1705"/>
      <c r="Q28" s="1705"/>
      <c r="R28" s="1705">
        <v>75</v>
      </c>
      <c r="S28" s="1705"/>
      <c r="T28" s="1705"/>
      <c r="U28" s="1705">
        <v>2298</v>
      </c>
      <c r="V28" s="1705"/>
      <c r="W28" s="1707"/>
      <c r="X28" s="1755"/>
      <c r="Y28" s="1755"/>
      <c r="Z28" s="1755"/>
      <c r="AA28" s="1755"/>
      <c r="AB28" s="1755"/>
      <c r="AC28" s="1755"/>
      <c r="AD28" s="128"/>
      <c r="AE28" s="128"/>
    </row>
    <row r="29" spans="3:32" ht="10.5" customHeight="1" thickBot="1">
      <c r="C29" s="1761"/>
      <c r="D29" s="1762"/>
      <c r="E29" s="1763"/>
      <c r="F29" s="1764"/>
      <c r="G29" s="1765"/>
      <c r="H29" s="1765"/>
      <c r="I29" s="1765"/>
      <c r="J29" s="1765"/>
      <c r="K29" s="1765"/>
      <c r="L29" s="1765"/>
      <c r="M29" s="1765"/>
      <c r="N29" s="1765"/>
      <c r="O29" s="1765"/>
      <c r="P29" s="1765"/>
      <c r="Q29" s="1765"/>
      <c r="R29" s="1765"/>
      <c r="S29" s="1765"/>
      <c r="T29" s="1765"/>
      <c r="U29" s="1765"/>
      <c r="V29" s="1765"/>
      <c r="W29" s="1766"/>
      <c r="AD29" s="1669"/>
      <c r="AE29" s="1669"/>
      <c r="AF29"/>
    </row>
    <row r="30" spans="3:32" ht="12.75" customHeight="1" thickTop="1">
      <c r="C30" s="1720"/>
      <c r="D30" s="1720"/>
      <c r="E30" s="1720"/>
      <c r="S30" s="1767"/>
      <c r="T30" s="1767"/>
      <c r="U30" s="1767"/>
      <c r="V30" s="1767"/>
      <c r="W30" s="1768" t="s">
        <v>797</v>
      </c>
      <c r="X30" s="78"/>
      <c r="Y30" s="78"/>
      <c r="Z30" s="78"/>
      <c r="AA30" s="78"/>
      <c r="AB30" s="78"/>
      <c r="AC30"/>
      <c r="AD30" s="78"/>
      <c r="AF30" s="1698"/>
    </row>
    <row r="31" spans="3:32" ht="15.75" customHeight="1">
      <c r="D31" s="1669" t="s">
        <v>798</v>
      </c>
      <c r="R31" s="72"/>
    </row>
    <row r="32" spans="3:32" s="1685" customFormat="1" ht="10.5" customHeight="1" thickBot="1">
      <c r="C32" s="1686"/>
      <c r="D32" s="1686"/>
      <c r="E32" s="1686"/>
      <c r="F32" s="1686"/>
      <c r="G32" s="1686"/>
      <c r="H32" s="1686"/>
      <c r="I32" s="1686"/>
      <c r="J32" s="1686"/>
      <c r="K32" s="1686"/>
      <c r="L32" s="1686"/>
      <c r="M32" s="1686"/>
      <c r="N32" s="1686"/>
      <c r="O32" s="1686"/>
      <c r="P32" s="1686"/>
      <c r="Q32" s="1686"/>
      <c r="R32" s="1686"/>
      <c r="S32" s="1686"/>
      <c r="T32" s="1686"/>
      <c r="U32" s="1686"/>
      <c r="V32" s="1686"/>
      <c r="W32" s="1686"/>
      <c r="X32" s="1686"/>
      <c r="Y32" s="1686"/>
      <c r="Z32" s="1686"/>
      <c r="AA32" s="1296" t="s">
        <v>799</v>
      </c>
      <c r="AB32" s="1686"/>
      <c r="AC32" s="1686"/>
      <c r="AD32" s="1686"/>
      <c r="AF32" s="1686"/>
    </row>
    <row r="33" spans="3:34" s="1670" customFormat="1" ht="15.75" customHeight="1" thickTop="1">
      <c r="C33" s="8" t="s">
        <v>800</v>
      </c>
      <c r="D33" s="8"/>
      <c r="E33" s="146"/>
      <c r="F33" s="1724" t="s">
        <v>801</v>
      </c>
      <c r="G33" s="1725"/>
      <c r="H33" s="1725"/>
      <c r="I33" s="1725"/>
      <c r="J33" s="1725"/>
      <c r="K33" s="1725"/>
      <c r="L33" s="1725"/>
      <c r="M33" s="1725"/>
      <c r="N33" s="1725" t="s">
        <v>802</v>
      </c>
      <c r="O33" s="1725"/>
      <c r="P33" s="1725"/>
      <c r="Q33" s="1725"/>
      <c r="R33" s="1725" t="s">
        <v>803</v>
      </c>
      <c r="S33" s="1725"/>
      <c r="T33" s="1725"/>
      <c r="U33" s="1725"/>
      <c r="V33" s="1725" t="s">
        <v>804</v>
      </c>
      <c r="W33" s="1725"/>
      <c r="X33" s="1725"/>
      <c r="Y33" s="1725"/>
      <c r="Z33" s="1725"/>
      <c r="AA33" s="1726"/>
      <c r="AB33" s="4"/>
      <c r="AC33" s="4"/>
      <c r="AD33" s="4"/>
      <c r="AE33" s="4"/>
    </row>
    <row r="34" spans="3:34" s="1670" customFormat="1" ht="15.75" customHeight="1">
      <c r="C34" s="27"/>
      <c r="D34" s="27"/>
      <c r="E34" s="149"/>
      <c r="F34" s="1769" t="s">
        <v>805</v>
      </c>
      <c r="G34" s="1770"/>
      <c r="H34" s="1682" t="s">
        <v>806</v>
      </c>
      <c r="I34" s="1682"/>
      <c r="J34" s="1682" t="s">
        <v>807</v>
      </c>
      <c r="K34" s="1682"/>
      <c r="L34" s="1682" t="s">
        <v>808</v>
      </c>
      <c r="M34" s="1682"/>
      <c r="N34" s="1770" t="s">
        <v>806</v>
      </c>
      <c r="O34" s="1770"/>
      <c r="P34" s="1770" t="s">
        <v>809</v>
      </c>
      <c r="Q34" s="1770"/>
      <c r="R34" s="1770" t="s">
        <v>810</v>
      </c>
      <c r="S34" s="1770"/>
      <c r="T34" s="1682" t="s">
        <v>811</v>
      </c>
      <c r="U34" s="1682"/>
      <c r="V34" s="1682" t="s">
        <v>812</v>
      </c>
      <c r="W34" s="1682"/>
      <c r="X34" s="1682" t="s">
        <v>813</v>
      </c>
      <c r="Y34" s="1682"/>
      <c r="Z34" s="1770" t="s">
        <v>814</v>
      </c>
      <c r="AA34" s="1771"/>
      <c r="AB34" s="4"/>
      <c r="AC34" s="4"/>
      <c r="AD34" s="4"/>
      <c r="AE34" s="4"/>
    </row>
    <row r="35" spans="3:34" s="1046" customFormat="1" ht="10.5" customHeight="1">
      <c r="C35" s="35"/>
      <c r="D35" s="35"/>
      <c r="E35" s="1772"/>
      <c r="F35" s="1773" t="s">
        <v>815</v>
      </c>
      <c r="G35" s="1774"/>
      <c r="H35" s="135" t="s">
        <v>815</v>
      </c>
      <c r="I35" s="135"/>
      <c r="J35" s="135" t="s">
        <v>815</v>
      </c>
      <c r="K35" s="135"/>
      <c r="L35" s="135" t="s">
        <v>815</v>
      </c>
      <c r="M35" s="135"/>
      <c r="N35" s="135" t="s">
        <v>816</v>
      </c>
      <c r="O35" s="135"/>
      <c r="P35" s="135" t="s">
        <v>816</v>
      </c>
      <c r="Q35" s="135"/>
      <c r="R35" s="135" t="s">
        <v>769</v>
      </c>
      <c r="S35" s="135"/>
      <c r="T35" s="135" t="s">
        <v>769</v>
      </c>
      <c r="U35" s="135"/>
      <c r="V35" s="1774" t="s">
        <v>812</v>
      </c>
      <c r="W35" s="1774"/>
      <c r="X35" s="1774" t="s">
        <v>769</v>
      </c>
      <c r="Y35" s="1774"/>
      <c r="Z35" s="1774" t="s">
        <v>812</v>
      </c>
      <c r="AA35" s="256"/>
      <c r="AB35" s="35"/>
      <c r="AC35" s="35"/>
      <c r="AD35" s="35"/>
      <c r="AE35" s="35"/>
    </row>
    <row r="36" spans="3:34" s="1692" customFormat="1" ht="15.75" customHeight="1">
      <c r="C36" s="1693"/>
      <c r="D36" s="1749" t="s">
        <v>817</v>
      </c>
      <c r="E36" s="1695"/>
      <c r="F36" s="1775">
        <v>4</v>
      </c>
      <c r="G36" s="1776"/>
      <c r="H36" s="1777">
        <v>2</v>
      </c>
      <c r="I36" s="1777"/>
      <c r="J36" s="1777">
        <v>0</v>
      </c>
      <c r="K36" s="1777"/>
      <c r="L36" s="1777">
        <v>2</v>
      </c>
      <c r="M36" s="1777"/>
      <c r="N36" s="1777">
        <v>0</v>
      </c>
      <c r="O36" s="1777"/>
      <c r="P36" s="1777">
        <v>0</v>
      </c>
      <c r="Q36" s="1777"/>
      <c r="R36" s="1777">
        <v>0</v>
      </c>
      <c r="S36" s="1777"/>
      <c r="T36" s="1777">
        <v>1</v>
      </c>
      <c r="U36" s="1777"/>
      <c r="V36" s="1777">
        <v>2</v>
      </c>
      <c r="W36" s="1777"/>
      <c r="X36" s="1777">
        <v>2</v>
      </c>
      <c r="Y36" s="1777"/>
      <c r="Z36" s="1777">
        <v>0</v>
      </c>
      <c r="AA36" s="1778"/>
      <c r="AB36" s="128"/>
      <c r="AC36" s="128"/>
      <c r="AD36" s="128"/>
      <c r="AE36" s="128"/>
    </row>
    <row r="37" spans="3:34" s="1692" customFormat="1" ht="10.5" customHeight="1">
      <c r="C37" s="1698"/>
      <c r="D37" s="486"/>
      <c r="E37" s="1699"/>
      <c r="F37" s="1779"/>
      <c r="G37" s="1780"/>
      <c r="H37" s="1780"/>
      <c r="I37" s="1780"/>
      <c r="J37" s="1780"/>
      <c r="K37" s="1780"/>
      <c r="L37" s="1780"/>
      <c r="M37" s="1780"/>
      <c r="N37" s="1781"/>
      <c r="O37" s="1781"/>
      <c r="P37" s="1780"/>
      <c r="Q37" s="1780"/>
      <c r="R37" s="1780"/>
      <c r="S37" s="1780"/>
      <c r="T37" s="1780"/>
      <c r="U37" s="1780"/>
      <c r="V37" s="1780"/>
      <c r="W37" s="1780"/>
      <c r="X37" s="1780"/>
      <c r="Y37" s="1780"/>
      <c r="Z37" s="1780"/>
      <c r="AA37" s="1782"/>
      <c r="AB37" s="128"/>
      <c r="AC37" s="128"/>
      <c r="AD37" s="128"/>
      <c r="AE37" s="128"/>
    </row>
    <row r="38" spans="3:34" s="1692" customFormat="1" ht="15.75" customHeight="1">
      <c r="C38" s="1698"/>
      <c r="D38" s="486" t="s">
        <v>818</v>
      </c>
      <c r="E38" s="1668"/>
      <c r="F38" s="1783">
        <v>5</v>
      </c>
      <c r="G38" s="1784"/>
      <c r="H38" s="1780">
        <v>1</v>
      </c>
      <c r="I38" s="1780"/>
      <c r="J38" s="1780">
        <v>2</v>
      </c>
      <c r="K38" s="1780"/>
      <c r="L38" s="1780">
        <v>2</v>
      </c>
      <c r="M38" s="1780"/>
      <c r="N38" s="1780">
        <v>0</v>
      </c>
      <c r="O38" s="1780"/>
      <c r="P38" s="1780">
        <v>0</v>
      </c>
      <c r="Q38" s="1780"/>
      <c r="R38" s="1780">
        <v>0</v>
      </c>
      <c r="S38" s="1780"/>
      <c r="T38" s="1780">
        <v>1</v>
      </c>
      <c r="U38" s="1780"/>
      <c r="V38" s="1780">
        <v>1</v>
      </c>
      <c r="W38" s="1780"/>
      <c r="X38" s="1780">
        <v>3</v>
      </c>
      <c r="Y38" s="1780"/>
      <c r="Z38" s="1780">
        <v>0</v>
      </c>
      <c r="AA38" s="1782"/>
      <c r="AB38" s="1785"/>
      <c r="AC38" s="1785"/>
      <c r="AD38" s="1785"/>
      <c r="AE38" s="1785"/>
      <c r="AF38" s="1786"/>
      <c r="AG38" s="1786"/>
      <c r="AH38" s="1786"/>
    </row>
    <row r="39" spans="3:34" s="1692" customFormat="1" ht="15.75" customHeight="1">
      <c r="C39" s="1698"/>
      <c r="D39" s="486" t="s">
        <v>819</v>
      </c>
      <c r="E39" s="1668"/>
      <c r="F39" s="1783">
        <v>1</v>
      </c>
      <c r="G39" s="1784"/>
      <c r="H39" s="1780">
        <v>1</v>
      </c>
      <c r="I39" s="1780"/>
      <c r="J39" s="1780">
        <v>0</v>
      </c>
      <c r="K39" s="1780"/>
      <c r="L39" s="1780">
        <v>0</v>
      </c>
      <c r="M39" s="1780"/>
      <c r="N39" s="1780">
        <v>19</v>
      </c>
      <c r="O39" s="1780"/>
      <c r="P39" s="1780">
        <v>0</v>
      </c>
      <c r="Q39" s="1780"/>
      <c r="R39" s="1780">
        <v>0</v>
      </c>
      <c r="S39" s="1780"/>
      <c r="T39" s="1780">
        <v>1</v>
      </c>
      <c r="U39" s="1780"/>
      <c r="V39" s="1780">
        <v>1</v>
      </c>
      <c r="W39" s="1780"/>
      <c r="X39" s="1780">
        <v>1</v>
      </c>
      <c r="Y39" s="1780"/>
      <c r="Z39" s="1780">
        <v>0</v>
      </c>
      <c r="AA39" s="1782"/>
      <c r="AB39" s="128"/>
      <c r="AC39" s="128"/>
      <c r="AD39" s="128"/>
      <c r="AE39" s="128"/>
    </row>
    <row r="40" spans="3:34" s="1692" customFormat="1" ht="15.75" customHeight="1">
      <c r="C40" s="1698"/>
      <c r="D40" s="1706" t="s">
        <v>820</v>
      </c>
      <c r="E40" s="1668"/>
      <c r="F40" s="1783">
        <v>13</v>
      </c>
      <c r="G40" s="1784"/>
      <c r="H40" s="1780">
        <v>5</v>
      </c>
      <c r="I40" s="1780"/>
      <c r="J40" s="1780">
        <v>2</v>
      </c>
      <c r="K40" s="1780"/>
      <c r="L40" s="1780">
        <v>6</v>
      </c>
      <c r="M40" s="1780"/>
      <c r="N40" s="1780">
        <v>0</v>
      </c>
      <c r="O40" s="1780"/>
      <c r="P40" s="1780">
        <v>0</v>
      </c>
      <c r="Q40" s="1780"/>
      <c r="R40" s="1780">
        <v>0</v>
      </c>
      <c r="S40" s="1780"/>
      <c r="T40" s="1780">
        <v>0</v>
      </c>
      <c r="U40" s="1780"/>
      <c r="V40" s="1780">
        <v>0</v>
      </c>
      <c r="W40" s="1780"/>
      <c r="X40" s="1780">
        <v>0</v>
      </c>
      <c r="Y40" s="1780"/>
      <c r="Z40" s="1780">
        <v>0</v>
      </c>
      <c r="AA40" s="1782"/>
      <c r="AB40" s="128"/>
      <c r="AC40" s="128"/>
      <c r="AD40" s="128"/>
      <c r="AE40" s="128"/>
    </row>
    <row r="41" spans="3:34" s="1692" customFormat="1" ht="15.75" customHeight="1">
      <c r="C41" s="1698"/>
      <c r="D41" s="486" t="s">
        <v>821</v>
      </c>
      <c r="E41" s="1668"/>
      <c r="F41" s="1783">
        <v>4</v>
      </c>
      <c r="G41" s="1784"/>
      <c r="H41" s="1780">
        <v>3</v>
      </c>
      <c r="I41" s="1780"/>
      <c r="J41" s="1780">
        <v>0</v>
      </c>
      <c r="K41" s="1780"/>
      <c r="L41" s="1780">
        <v>1</v>
      </c>
      <c r="M41" s="1780"/>
      <c r="N41" s="1780">
        <v>30</v>
      </c>
      <c r="O41" s="1780"/>
      <c r="P41" s="1780">
        <v>0</v>
      </c>
      <c r="Q41" s="1780"/>
      <c r="R41" s="1780">
        <v>0</v>
      </c>
      <c r="S41" s="1780"/>
      <c r="T41" s="1780">
        <v>0</v>
      </c>
      <c r="U41" s="1780"/>
      <c r="V41" s="1780">
        <v>2</v>
      </c>
      <c r="W41" s="1780"/>
      <c r="X41" s="1780">
        <v>3</v>
      </c>
      <c r="Y41" s="1780"/>
      <c r="Z41" s="1780">
        <v>1</v>
      </c>
      <c r="AA41" s="1782"/>
      <c r="AB41" s="128"/>
      <c r="AC41" s="128"/>
      <c r="AD41" s="128"/>
      <c r="AE41" s="128"/>
    </row>
    <row r="42" spans="3:34" s="1692" customFormat="1" ht="15.75" customHeight="1">
      <c r="C42" s="1698"/>
      <c r="D42" s="486" t="s">
        <v>822</v>
      </c>
      <c r="E42" s="1668"/>
      <c r="F42" s="1783">
        <v>4</v>
      </c>
      <c r="G42" s="1784"/>
      <c r="H42" s="1780">
        <v>2</v>
      </c>
      <c r="I42" s="1780"/>
      <c r="J42" s="1780">
        <v>0</v>
      </c>
      <c r="K42" s="1780"/>
      <c r="L42" s="1780">
        <v>2</v>
      </c>
      <c r="M42" s="1780"/>
      <c r="N42" s="1780">
        <v>72</v>
      </c>
      <c r="O42" s="1780"/>
      <c r="P42" s="1780">
        <v>0</v>
      </c>
      <c r="Q42" s="1780"/>
      <c r="R42" s="1780">
        <v>0</v>
      </c>
      <c r="S42" s="1780"/>
      <c r="T42" s="1780">
        <v>0</v>
      </c>
      <c r="U42" s="1780"/>
      <c r="V42" s="1780">
        <v>2</v>
      </c>
      <c r="W42" s="1780"/>
      <c r="X42" s="1780">
        <v>6</v>
      </c>
      <c r="Y42" s="1780"/>
      <c r="Z42" s="1780">
        <v>1</v>
      </c>
      <c r="AA42" s="1782"/>
      <c r="AB42" s="128"/>
      <c r="AC42" s="128"/>
      <c r="AD42" s="128"/>
      <c r="AE42" s="128"/>
    </row>
    <row r="43" spans="3:34" ht="10.5" customHeight="1" thickBot="1">
      <c r="C43" s="1761"/>
      <c r="D43" s="1762"/>
      <c r="E43" s="1763"/>
      <c r="F43" s="1764"/>
      <c r="G43" s="1765"/>
      <c r="H43" s="1765"/>
      <c r="I43" s="1765"/>
      <c r="J43" s="1765"/>
      <c r="K43" s="1765"/>
      <c r="L43" s="1787"/>
      <c r="M43" s="1787"/>
      <c r="N43" s="1787"/>
      <c r="O43" s="1765"/>
      <c r="P43" s="1765"/>
      <c r="Q43" s="1765"/>
      <c r="R43" s="1765"/>
      <c r="S43" s="1765"/>
      <c r="T43" s="1765"/>
      <c r="U43" s="1765"/>
      <c r="V43" s="1765"/>
      <c r="W43" s="1765"/>
      <c r="X43" s="1765"/>
      <c r="Y43" s="1765"/>
      <c r="Z43" s="1765"/>
      <c r="AA43" s="1766"/>
      <c r="AB43" s="1788"/>
      <c r="AC43" s="1788"/>
      <c r="AD43" s="1788"/>
      <c r="AE43" s="1788"/>
      <c r="AF43" s="1164"/>
      <c r="AG43" s="1164"/>
      <c r="AH43" s="1164"/>
    </row>
    <row r="44" spans="3:34" ht="15.75" customHeight="1" thickTop="1">
      <c r="D44" s="1789" t="s">
        <v>823</v>
      </c>
      <c r="E44" s="1720"/>
      <c r="O44" s="1721"/>
      <c r="P44" s="1721"/>
      <c r="Q44" s="1721"/>
      <c r="R44" s="1721"/>
      <c r="S44" s="1721"/>
      <c r="T44" s="1721"/>
      <c r="U44" s="1721"/>
      <c r="V44" s="1721"/>
      <c r="W44" s="1768"/>
      <c r="X44" s="1768"/>
      <c r="Y44" s="1768"/>
      <c r="Z44" s="1768"/>
      <c r="AA44" s="1768" t="s">
        <v>824</v>
      </c>
      <c r="AB44" s="7"/>
      <c r="AC44" s="7"/>
      <c r="AD44" s="7"/>
      <c r="AE44" s="1721"/>
      <c r="AF44" s="1790"/>
      <c r="AG44" s="1164"/>
      <c r="AH44" s="1164"/>
    </row>
    <row r="45" spans="3:34" ht="9.75" customHeight="1">
      <c r="D45" s="1789"/>
      <c r="E45" s="1720"/>
      <c r="O45" s="1721"/>
      <c r="P45" s="1721"/>
      <c r="Q45" s="1721"/>
      <c r="R45" s="1721"/>
      <c r="S45" s="1721"/>
      <c r="T45" s="1721"/>
      <c r="U45" s="1721"/>
      <c r="V45" s="1721"/>
      <c r="W45" s="7"/>
      <c r="X45" s="7"/>
      <c r="Y45" s="7"/>
      <c r="Z45" s="7"/>
      <c r="AA45" s="7"/>
      <c r="AB45" s="7"/>
      <c r="AC45" s="7"/>
      <c r="AD45" s="7"/>
      <c r="AE45" s="1721"/>
      <c r="AF45" s="1790"/>
      <c r="AG45" s="1164"/>
      <c r="AH45" s="1164"/>
    </row>
    <row r="46" spans="3:34" ht="15.75" customHeight="1">
      <c r="D46" s="1669" t="s">
        <v>825</v>
      </c>
      <c r="F46" s="1720"/>
      <c r="G46" s="1720"/>
      <c r="H46" s="1720"/>
      <c r="I46" s="1720"/>
      <c r="J46" s="1720"/>
      <c r="K46" s="1720"/>
      <c r="L46" s="1720"/>
      <c r="M46" s="1720"/>
      <c r="N46" s="1720"/>
      <c r="O46" s="1721"/>
      <c r="P46" s="1721"/>
      <c r="Q46" s="1721"/>
      <c r="R46" s="1721"/>
      <c r="S46" s="1721"/>
      <c r="T46" s="1721"/>
      <c r="U46" s="1721"/>
      <c r="V46" s="1721"/>
      <c r="W46" s="1721"/>
      <c r="X46" s="1721"/>
      <c r="Y46" s="1721"/>
      <c r="Z46" s="1721"/>
      <c r="AA46" s="1721"/>
      <c r="AB46" s="1721"/>
      <c r="AC46" s="1721"/>
      <c r="AD46" s="1721"/>
      <c r="AE46" s="1721"/>
      <c r="AF46" s="1790"/>
      <c r="AG46" s="1164"/>
      <c r="AH46" s="1164"/>
    </row>
    <row r="47" spans="3:34" ht="10.5" customHeight="1" thickBot="1">
      <c r="F47" s="1720"/>
      <c r="G47" s="1720"/>
      <c r="H47" s="1720"/>
      <c r="I47" s="1720"/>
      <c r="J47" s="1720"/>
      <c r="K47" s="1720"/>
      <c r="L47" s="1720"/>
      <c r="M47" s="1720"/>
      <c r="N47" s="1720"/>
      <c r="O47" s="1721"/>
      <c r="P47" s="1721"/>
      <c r="Q47" s="1721"/>
      <c r="R47" s="1721"/>
      <c r="S47" s="1721"/>
      <c r="T47" s="1721"/>
      <c r="U47" s="1721"/>
      <c r="V47" s="1721"/>
      <c r="W47" s="1721"/>
      <c r="X47" s="1721"/>
      <c r="Y47" s="1721"/>
      <c r="Z47" s="1721"/>
      <c r="AA47" s="1721"/>
      <c r="AB47" s="1721"/>
      <c r="AC47" s="1721"/>
      <c r="AD47" s="1296" t="s">
        <v>799</v>
      </c>
      <c r="AE47" s="1721"/>
      <c r="AF47" s="1790"/>
      <c r="AG47" s="1164"/>
      <c r="AH47" s="1164"/>
    </row>
    <row r="48" spans="3:34" s="1796" customFormat="1" ht="15.75" customHeight="1" thickTop="1">
      <c r="C48" s="1791" t="s">
        <v>800</v>
      </c>
      <c r="D48" s="1791"/>
      <c r="E48" s="1792"/>
      <c r="F48" s="1793" t="s">
        <v>805</v>
      </c>
      <c r="G48" s="1794"/>
      <c r="H48" s="1794"/>
      <c r="I48" s="1794" t="s">
        <v>826</v>
      </c>
      <c r="J48" s="1794"/>
      <c r="K48" s="1794" t="s">
        <v>827</v>
      </c>
      <c r="L48" s="1794"/>
      <c r="M48" s="1794" t="s">
        <v>828</v>
      </c>
      <c r="N48" s="1794"/>
      <c r="O48" s="1794" t="s">
        <v>829</v>
      </c>
      <c r="P48" s="1794"/>
      <c r="Q48" s="1794" t="s">
        <v>830</v>
      </c>
      <c r="R48" s="1794"/>
      <c r="S48" s="1794" t="s">
        <v>831</v>
      </c>
      <c r="T48" s="1794"/>
      <c r="U48" s="1794" t="s">
        <v>832</v>
      </c>
      <c r="V48" s="1794"/>
      <c r="W48" s="1794" t="s">
        <v>833</v>
      </c>
      <c r="X48" s="1794"/>
      <c r="Y48" s="1794" t="s">
        <v>834</v>
      </c>
      <c r="Z48" s="1794"/>
      <c r="AA48" s="1794" t="s">
        <v>835</v>
      </c>
      <c r="AB48" s="1794"/>
      <c r="AC48" s="1794" t="s">
        <v>808</v>
      </c>
      <c r="AD48" s="1795"/>
      <c r="AE48" s="1698"/>
    </row>
    <row r="49" spans="3:32" s="1046" customFormat="1" ht="10.5" customHeight="1">
      <c r="C49" s="1797"/>
      <c r="D49" s="1797"/>
      <c r="E49" s="1772"/>
      <c r="F49" s="134" t="s">
        <v>815</v>
      </c>
      <c r="G49" s="135"/>
      <c r="H49" s="135"/>
      <c r="I49" s="135" t="s">
        <v>815</v>
      </c>
      <c r="J49" s="135"/>
      <c r="K49" s="135" t="s">
        <v>815</v>
      </c>
      <c r="L49" s="135"/>
      <c r="M49" s="135" t="s">
        <v>815</v>
      </c>
      <c r="N49" s="135"/>
      <c r="O49" s="135" t="s">
        <v>815</v>
      </c>
      <c r="P49" s="135"/>
      <c r="Q49" s="135" t="s">
        <v>815</v>
      </c>
      <c r="R49" s="135"/>
      <c r="S49" s="135" t="s">
        <v>815</v>
      </c>
      <c r="T49" s="135"/>
      <c r="U49" s="135" t="s">
        <v>815</v>
      </c>
      <c r="V49" s="135"/>
      <c r="W49" s="135" t="s">
        <v>815</v>
      </c>
      <c r="X49" s="135"/>
      <c r="Y49" s="135" t="s">
        <v>815</v>
      </c>
      <c r="Z49" s="135"/>
      <c r="AA49" s="135" t="s">
        <v>815</v>
      </c>
      <c r="AB49" s="135"/>
      <c r="AC49" s="135" t="s">
        <v>815</v>
      </c>
      <c r="AD49" s="37"/>
      <c r="AE49" s="35"/>
    </row>
    <row r="50" spans="3:32" s="1692" customFormat="1" ht="15.75" customHeight="1">
      <c r="C50" s="1695"/>
      <c r="D50" s="1749" t="s">
        <v>817</v>
      </c>
      <c r="E50" s="1695"/>
      <c r="F50" s="1775">
        <f>SUM(I50:AD50)</f>
        <v>872</v>
      </c>
      <c r="G50" s="1776"/>
      <c r="H50" s="1776"/>
      <c r="I50" s="1776">
        <v>3</v>
      </c>
      <c r="J50" s="1776"/>
      <c r="K50" s="1776">
        <v>0</v>
      </c>
      <c r="L50" s="1776"/>
      <c r="M50" s="1776">
        <v>1</v>
      </c>
      <c r="N50" s="1776"/>
      <c r="O50" s="1776">
        <v>46</v>
      </c>
      <c r="P50" s="1776"/>
      <c r="Q50" s="1776">
        <v>6</v>
      </c>
      <c r="R50" s="1776"/>
      <c r="S50" s="1776">
        <v>6</v>
      </c>
      <c r="T50" s="1776"/>
      <c r="U50" s="1776">
        <v>120</v>
      </c>
      <c r="V50" s="1776"/>
      <c r="W50" s="1776">
        <v>2</v>
      </c>
      <c r="X50" s="1776"/>
      <c r="Y50" s="1776">
        <v>10</v>
      </c>
      <c r="Z50" s="1776"/>
      <c r="AA50" s="1776">
        <v>625</v>
      </c>
      <c r="AB50" s="1776"/>
      <c r="AC50" s="1776">
        <v>53</v>
      </c>
      <c r="AD50" s="1798"/>
      <c r="AE50" s="1668"/>
    </row>
    <row r="51" spans="3:32" s="1692" customFormat="1" ht="10.5" customHeight="1">
      <c r="C51" s="1668"/>
      <c r="D51" s="486"/>
      <c r="E51" s="1668"/>
      <c r="F51" s="1783"/>
      <c r="G51" s="1784"/>
      <c r="H51" s="1784"/>
      <c r="I51" s="1784"/>
      <c r="J51" s="1784"/>
      <c r="K51" s="1780"/>
      <c r="L51" s="1780"/>
      <c r="M51" s="1780"/>
      <c r="N51" s="1780"/>
      <c r="O51" s="1784"/>
      <c r="P51" s="1784"/>
      <c r="Q51" s="1784"/>
      <c r="R51" s="1784"/>
      <c r="S51" s="1784"/>
      <c r="T51" s="1784"/>
      <c r="U51" s="1784"/>
      <c r="V51" s="1784"/>
      <c r="W51" s="1780"/>
      <c r="X51" s="1780"/>
      <c r="Y51" s="1784"/>
      <c r="Z51" s="1784"/>
      <c r="AA51" s="1784"/>
      <c r="AB51" s="1784"/>
      <c r="AC51" s="1784"/>
      <c r="AD51" s="1799"/>
      <c r="AE51" s="1668"/>
    </row>
    <row r="52" spans="3:32" s="1692" customFormat="1" ht="15.75" customHeight="1">
      <c r="C52" s="1668"/>
      <c r="D52" s="486" t="s">
        <v>818</v>
      </c>
      <c r="E52" s="1668"/>
      <c r="F52" s="1783">
        <f>SUM(I52:AD52)</f>
        <v>705</v>
      </c>
      <c r="G52" s="1784"/>
      <c r="H52" s="1784"/>
      <c r="I52" s="1780">
        <v>3</v>
      </c>
      <c r="J52" s="1780"/>
      <c r="K52" s="1780">
        <v>0</v>
      </c>
      <c r="L52" s="1780"/>
      <c r="M52" s="1780">
        <v>0</v>
      </c>
      <c r="N52" s="1780"/>
      <c r="O52" s="1784">
        <v>44</v>
      </c>
      <c r="P52" s="1784"/>
      <c r="Q52" s="1784">
        <v>5</v>
      </c>
      <c r="R52" s="1784"/>
      <c r="S52" s="1784">
        <v>7</v>
      </c>
      <c r="T52" s="1784"/>
      <c r="U52" s="1784">
        <v>88</v>
      </c>
      <c r="V52" s="1784"/>
      <c r="W52" s="1784">
        <v>1</v>
      </c>
      <c r="X52" s="1784"/>
      <c r="Y52" s="1784">
        <v>8</v>
      </c>
      <c r="Z52" s="1784"/>
      <c r="AA52" s="1784">
        <v>459</v>
      </c>
      <c r="AB52" s="1784"/>
      <c r="AC52" s="1784">
        <v>90</v>
      </c>
      <c r="AD52" s="1799"/>
      <c r="AE52" s="1668"/>
    </row>
    <row r="53" spans="3:32" s="1692" customFormat="1" ht="15.75" customHeight="1">
      <c r="C53" s="1668"/>
      <c r="D53" s="486" t="s">
        <v>819</v>
      </c>
      <c r="E53" s="1668"/>
      <c r="F53" s="1783">
        <f>SUM(I53:AD53)</f>
        <v>737</v>
      </c>
      <c r="G53" s="1784"/>
      <c r="H53" s="1784"/>
      <c r="I53" s="1780">
        <v>2</v>
      </c>
      <c r="J53" s="1780"/>
      <c r="K53" s="1780">
        <v>0</v>
      </c>
      <c r="L53" s="1780"/>
      <c r="M53" s="1780">
        <v>0</v>
      </c>
      <c r="N53" s="1780"/>
      <c r="O53" s="1784">
        <v>37</v>
      </c>
      <c r="P53" s="1784"/>
      <c r="Q53" s="1784">
        <v>4</v>
      </c>
      <c r="R53" s="1784"/>
      <c r="S53" s="1784">
        <v>10</v>
      </c>
      <c r="T53" s="1784"/>
      <c r="U53" s="1784">
        <v>112</v>
      </c>
      <c r="V53" s="1784"/>
      <c r="W53" s="1780">
        <v>2</v>
      </c>
      <c r="X53" s="1780"/>
      <c r="Y53" s="1784">
        <v>9</v>
      </c>
      <c r="Z53" s="1784"/>
      <c r="AA53" s="1784">
        <v>472</v>
      </c>
      <c r="AB53" s="1784"/>
      <c r="AC53" s="1784">
        <v>89</v>
      </c>
      <c r="AD53" s="1799"/>
      <c r="AE53" s="1668"/>
    </row>
    <row r="54" spans="3:32" s="1692" customFormat="1" ht="15.75" customHeight="1">
      <c r="C54" s="1668"/>
      <c r="D54" s="1706" t="s">
        <v>836</v>
      </c>
      <c r="E54" s="1668"/>
      <c r="F54" s="1783">
        <f>SUM(I54:AD54)</f>
        <v>796</v>
      </c>
      <c r="G54" s="1784"/>
      <c r="H54" s="1784"/>
      <c r="I54" s="1782">
        <v>2</v>
      </c>
      <c r="J54" s="1800"/>
      <c r="K54" s="1782">
        <v>0</v>
      </c>
      <c r="L54" s="1800"/>
      <c r="M54" s="1782">
        <v>1</v>
      </c>
      <c r="N54" s="1800"/>
      <c r="O54" s="1799">
        <v>50</v>
      </c>
      <c r="P54" s="1801"/>
      <c r="Q54" s="1799">
        <v>10</v>
      </c>
      <c r="R54" s="1801"/>
      <c r="S54" s="1799">
        <v>5</v>
      </c>
      <c r="T54" s="1801"/>
      <c r="U54" s="1799">
        <v>115</v>
      </c>
      <c r="V54" s="1801"/>
      <c r="W54" s="1782">
        <v>5</v>
      </c>
      <c r="X54" s="1800"/>
      <c r="Y54" s="1799">
        <v>5</v>
      </c>
      <c r="Z54" s="1801"/>
      <c r="AA54" s="1799">
        <v>529</v>
      </c>
      <c r="AB54" s="1801"/>
      <c r="AC54" s="1799">
        <v>74</v>
      </c>
      <c r="AD54" s="1802"/>
      <c r="AE54" s="1668"/>
    </row>
    <row r="55" spans="3:32" s="1692" customFormat="1" ht="15.75" customHeight="1">
      <c r="C55" s="1668"/>
      <c r="D55" s="486" t="s">
        <v>837</v>
      </c>
      <c r="E55" s="1668"/>
      <c r="F55" s="1783">
        <f>SUM(I55:AD55)</f>
        <v>677</v>
      </c>
      <c r="G55" s="1784"/>
      <c r="H55" s="1784"/>
      <c r="I55" s="1780">
        <v>3</v>
      </c>
      <c r="J55" s="1780"/>
      <c r="K55" s="1780">
        <v>0</v>
      </c>
      <c r="L55" s="1780"/>
      <c r="M55" s="1780">
        <v>0</v>
      </c>
      <c r="N55" s="1780"/>
      <c r="O55" s="1784">
        <v>45</v>
      </c>
      <c r="P55" s="1784"/>
      <c r="Q55" s="1784">
        <v>3</v>
      </c>
      <c r="R55" s="1784"/>
      <c r="S55" s="1784">
        <v>3</v>
      </c>
      <c r="T55" s="1784"/>
      <c r="U55" s="1784">
        <v>109</v>
      </c>
      <c r="V55" s="1784"/>
      <c r="W55" s="1780">
        <v>2</v>
      </c>
      <c r="X55" s="1780"/>
      <c r="Y55" s="1784">
        <v>3</v>
      </c>
      <c r="Z55" s="1784"/>
      <c r="AA55" s="1784">
        <v>441</v>
      </c>
      <c r="AB55" s="1784"/>
      <c r="AC55" s="1784">
        <v>68</v>
      </c>
      <c r="AD55" s="1799"/>
      <c r="AE55" s="1668"/>
    </row>
    <row r="56" spans="3:32" s="1692" customFormat="1" ht="15.75" customHeight="1">
      <c r="C56" s="1668"/>
      <c r="D56" s="486" t="s">
        <v>822</v>
      </c>
      <c r="E56" s="1668"/>
      <c r="F56" s="1783">
        <f>SUM(I56:AD56)</f>
        <v>672</v>
      </c>
      <c r="G56" s="1784"/>
      <c r="H56" s="1784"/>
      <c r="I56" s="1784">
        <v>2</v>
      </c>
      <c r="J56" s="1784"/>
      <c r="K56" s="1784">
        <v>0</v>
      </c>
      <c r="L56" s="1784"/>
      <c r="M56" s="1784">
        <v>0</v>
      </c>
      <c r="N56" s="1784"/>
      <c r="O56" s="1784">
        <v>29</v>
      </c>
      <c r="P56" s="1784"/>
      <c r="Q56" s="1784">
        <v>4</v>
      </c>
      <c r="R56" s="1784"/>
      <c r="S56" s="1784">
        <v>2</v>
      </c>
      <c r="T56" s="1784"/>
      <c r="U56" s="1784">
        <v>111</v>
      </c>
      <c r="V56" s="1784"/>
      <c r="W56" s="1784">
        <v>2</v>
      </c>
      <c r="X56" s="1784"/>
      <c r="Y56" s="1784">
        <v>4</v>
      </c>
      <c r="Z56" s="1784"/>
      <c r="AA56" s="1784">
        <v>456</v>
      </c>
      <c r="AB56" s="1784"/>
      <c r="AC56" s="1784">
        <v>62</v>
      </c>
      <c r="AD56" s="1799"/>
      <c r="AE56" s="1668"/>
    </row>
    <row r="57" spans="3:32" ht="10.5" customHeight="1" thickBot="1">
      <c r="C57" s="1803"/>
      <c r="D57" s="1804"/>
      <c r="E57" s="1803"/>
      <c r="F57" s="1764"/>
      <c r="G57" s="1765"/>
      <c r="H57" s="1765"/>
      <c r="I57" s="1787"/>
      <c r="J57" s="1787"/>
      <c r="K57" s="1787"/>
      <c r="L57" s="1787"/>
      <c r="M57" s="1787"/>
      <c r="N57" s="1787"/>
      <c r="O57" s="1787"/>
      <c r="P57" s="1787"/>
      <c r="Q57" s="1787"/>
      <c r="R57" s="1787"/>
      <c r="S57" s="1787"/>
      <c r="T57" s="1787"/>
      <c r="U57" s="1787"/>
      <c r="V57" s="1787"/>
      <c r="W57" s="1787"/>
      <c r="X57" s="1787"/>
      <c r="Y57" s="1787"/>
      <c r="Z57" s="1787"/>
      <c r="AA57" s="1787"/>
      <c r="AB57" s="1787"/>
      <c r="AC57" s="1787"/>
      <c r="AD57" s="1805"/>
      <c r="AF57"/>
    </row>
    <row r="58" spans="3:32" ht="15.75" customHeight="1" thickTop="1">
      <c r="D58" s="1789" t="s">
        <v>823</v>
      </c>
      <c r="F58" s="1720"/>
      <c r="G58" s="1720"/>
      <c r="H58" s="1720"/>
      <c r="I58" s="1720"/>
      <c r="J58" s="1720"/>
      <c r="K58" s="1720"/>
      <c r="L58" s="1720"/>
      <c r="M58" s="1720"/>
      <c r="N58" s="1720"/>
      <c r="O58" s="1720"/>
      <c r="P58" s="1720"/>
      <c r="Q58" s="1720"/>
      <c r="R58" s="1720"/>
      <c r="S58" s="1720"/>
      <c r="T58" s="1806" t="s">
        <v>838</v>
      </c>
      <c r="U58" s="1806"/>
      <c r="V58" s="1806"/>
      <c r="W58" s="1806"/>
      <c r="X58" s="1806"/>
      <c r="Y58" s="1806"/>
      <c r="Z58" s="1806"/>
      <c r="AA58" s="1806"/>
      <c r="AB58" s="1806"/>
      <c r="AC58" s="1806"/>
      <c r="AD58" s="1806"/>
      <c r="AF58"/>
    </row>
    <row r="59" spans="3:32">
      <c r="C59" s="1720"/>
      <c r="D59" s="1720"/>
      <c r="E59" s="1720"/>
      <c r="AF59" s="1698"/>
    </row>
    <row r="60" spans="3:32">
      <c r="C60" s="1720"/>
      <c r="D60" s="1720"/>
      <c r="E60" s="1720"/>
      <c r="AF60" s="1698"/>
    </row>
    <row r="61" spans="3:32" s="1685" customFormat="1" ht="9">
      <c r="C61" s="1686"/>
      <c r="D61" s="1686"/>
      <c r="E61" s="1686"/>
      <c r="F61" s="1686"/>
      <c r="G61" s="1686"/>
      <c r="H61" s="1686"/>
      <c r="I61" s="1686"/>
      <c r="J61" s="1686"/>
      <c r="K61" s="1686"/>
      <c r="L61" s="1686"/>
      <c r="M61" s="1686"/>
      <c r="N61" s="1686"/>
      <c r="O61" s="1686"/>
      <c r="P61" s="1686"/>
      <c r="Q61" s="1686"/>
      <c r="R61" s="1686"/>
      <c r="S61" s="1686"/>
      <c r="T61" s="1686"/>
      <c r="U61" s="1686"/>
      <c r="V61" s="1686"/>
      <c r="W61" s="1686"/>
      <c r="X61" s="1686"/>
      <c r="Y61" s="1686"/>
      <c r="Z61" s="1686"/>
      <c r="AA61" s="1686"/>
      <c r="AB61" s="1686"/>
      <c r="AC61" s="1686"/>
      <c r="AD61" s="1686"/>
      <c r="AE61" s="1686"/>
      <c r="AF61" s="1686"/>
    </row>
    <row r="62" spans="3:32">
      <c r="C62" s="1720"/>
      <c r="D62" s="1720"/>
      <c r="E62" s="1720"/>
      <c r="AF62" s="1698"/>
    </row>
    <row r="63" spans="3:32">
      <c r="C63" s="1720"/>
      <c r="D63" s="1720"/>
      <c r="E63" s="1720"/>
      <c r="AF63" s="1698"/>
    </row>
    <row r="64" spans="3:32">
      <c r="C64" s="1720"/>
      <c r="D64" s="1720"/>
      <c r="E64" s="1720"/>
      <c r="AF64" s="1698"/>
    </row>
    <row r="72" spans="3:32" s="1685" customFormat="1" ht="9">
      <c r="C72" s="1686"/>
      <c r="D72" s="1686"/>
      <c r="E72" s="1686"/>
      <c r="F72" s="1686"/>
      <c r="G72" s="1686"/>
      <c r="H72" s="1686"/>
      <c r="I72" s="1686"/>
      <c r="J72" s="1686"/>
      <c r="K72" s="1686"/>
      <c r="L72" s="1686"/>
      <c r="M72" s="1686"/>
      <c r="N72" s="1686"/>
      <c r="O72" s="1686"/>
      <c r="P72" s="1686"/>
      <c r="Q72" s="1686"/>
      <c r="R72" s="1686"/>
      <c r="S72" s="1686"/>
      <c r="T72" s="1686"/>
      <c r="U72" s="1686"/>
      <c r="V72" s="1686"/>
      <c r="W72" s="1686"/>
      <c r="X72" s="1686"/>
      <c r="Y72" s="1686"/>
      <c r="Z72" s="1686"/>
      <c r="AA72" s="1686"/>
      <c r="AB72" s="1686"/>
      <c r="AC72" s="1686"/>
      <c r="AD72" s="1686"/>
      <c r="AE72" s="1686"/>
      <c r="AF72" s="1686"/>
    </row>
  </sheetData>
  <mergeCells count="380">
    <mergeCell ref="T58:AD58"/>
    <mergeCell ref="S57:T57"/>
    <mergeCell ref="U57:V57"/>
    <mergeCell ref="W57:X57"/>
    <mergeCell ref="Y57:Z57"/>
    <mergeCell ref="AA57:AB57"/>
    <mergeCell ref="AC57:AD57"/>
    <mergeCell ref="F57:H57"/>
    <mergeCell ref="I57:J57"/>
    <mergeCell ref="K57:L57"/>
    <mergeCell ref="M57:N57"/>
    <mergeCell ref="O57:P57"/>
    <mergeCell ref="Q57:R57"/>
    <mergeCell ref="S56:T56"/>
    <mergeCell ref="U56:V56"/>
    <mergeCell ref="W56:X56"/>
    <mergeCell ref="Y56:Z56"/>
    <mergeCell ref="AA56:AB56"/>
    <mergeCell ref="AC56:AD56"/>
    <mergeCell ref="F56:H56"/>
    <mergeCell ref="I56:J56"/>
    <mergeCell ref="K56:L56"/>
    <mergeCell ref="M56:N56"/>
    <mergeCell ref="O56:P56"/>
    <mergeCell ref="Q56:R56"/>
    <mergeCell ref="S55:T55"/>
    <mergeCell ref="U55:V55"/>
    <mergeCell ref="W55:X55"/>
    <mergeCell ref="Y55:Z55"/>
    <mergeCell ref="AA55:AB55"/>
    <mergeCell ref="AC55:AD55"/>
    <mergeCell ref="F55:H55"/>
    <mergeCell ref="I55:J55"/>
    <mergeCell ref="K55:L55"/>
    <mergeCell ref="M55:N55"/>
    <mergeCell ref="O55:P55"/>
    <mergeCell ref="Q55:R55"/>
    <mergeCell ref="S54:T54"/>
    <mergeCell ref="U54:V54"/>
    <mergeCell ref="W54:X54"/>
    <mergeCell ref="Y54:Z54"/>
    <mergeCell ref="AA54:AB54"/>
    <mergeCell ref="AC54:AD54"/>
    <mergeCell ref="F54:H54"/>
    <mergeCell ref="I54:J54"/>
    <mergeCell ref="K54:L54"/>
    <mergeCell ref="M54:N54"/>
    <mergeCell ref="O54:P54"/>
    <mergeCell ref="Q54:R54"/>
    <mergeCell ref="S53:T53"/>
    <mergeCell ref="U53:V53"/>
    <mergeCell ref="W53:X53"/>
    <mergeCell ref="Y53:Z53"/>
    <mergeCell ref="AA53:AB53"/>
    <mergeCell ref="AC53:AD53"/>
    <mergeCell ref="F53:H53"/>
    <mergeCell ref="I53:J53"/>
    <mergeCell ref="K53:L53"/>
    <mergeCell ref="M53:N53"/>
    <mergeCell ref="O53:P53"/>
    <mergeCell ref="Q53:R53"/>
    <mergeCell ref="S52:T52"/>
    <mergeCell ref="U52:V52"/>
    <mergeCell ref="W52:X52"/>
    <mergeCell ref="Y52:Z52"/>
    <mergeCell ref="AA52:AB52"/>
    <mergeCell ref="AC52:AD52"/>
    <mergeCell ref="F52:H52"/>
    <mergeCell ref="I52:J52"/>
    <mergeCell ref="K52:L52"/>
    <mergeCell ref="M52:N52"/>
    <mergeCell ref="O52:P52"/>
    <mergeCell ref="Q52:R52"/>
    <mergeCell ref="S51:T51"/>
    <mergeCell ref="U51:V51"/>
    <mergeCell ref="W51:X51"/>
    <mergeCell ref="Y51:Z51"/>
    <mergeCell ref="AA51:AB51"/>
    <mergeCell ref="AC51:AD51"/>
    <mergeCell ref="F51:H51"/>
    <mergeCell ref="I51:J51"/>
    <mergeCell ref="K51:L51"/>
    <mergeCell ref="M51:N51"/>
    <mergeCell ref="O51:P51"/>
    <mergeCell ref="Q51:R51"/>
    <mergeCell ref="S50:T50"/>
    <mergeCell ref="U50:V50"/>
    <mergeCell ref="W50:X50"/>
    <mergeCell ref="Y50:Z50"/>
    <mergeCell ref="AA50:AB50"/>
    <mergeCell ref="AC50:AD50"/>
    <mergeCell ref="W49:X49"/>
    <mergeCell ref="Y49:Z49"/>
    <mergeCell ref="AA49:AB49"/>
    <mergeCell ref="AC49:AD49"/>
    <mergeCell ref="F50:H50"/>
    <mergeCell ref="I50:J50"/>
    <mergeCell ref="K50:L50"/>
    <mergeCell ref="M50:N50"/>
    <mergeCell ref="O50:P50"/>
    <mergeCell ref="Q50:R50"/>
    <mergeCell ref="AA48:AB48"/>
    <mergeCell ref="AC48:AD48"/>
    <mergeCell ref="F49:H49"/>
    <mergeCell ref="I49:J49"/>
    <mergeCell ref="K49:L49"/>
    <mergeCell ref="M49:N49"/>
    <mergeCell ref="O49:P49"/>
    <mergeCell ref="Q49:R49"/>
    <mergeCell ref="S49:T49"/>
    <mergeCell ref="U49:V49"/>
    <mergeCell ref="O48:P48"/>
    <mergeCell ref="Q48:R48"/>
    <mergeCell ref="S48:T48"/>
    <mergeCell ref="U48:V48"/>
    <mergeCell ref="W48:X48"/>
    <mergeCell ref="Y48:Z48"/>
    <mergeCell ref="R43:S43"/>
    <mergeCell ref="T43:U43"/>
    <mergeCell ref="V43:W43"/>
    <mergeCell ref="X43:Y43"/>
    <mergeCell ref="Z43:AA43"/>
    <mergeCell ref="C48:E48"/>
    <mergeCell ref="F48:H48"/>
    <mergeCell ref="I48:J48"/>
    <mergeCell ref="K48:L48"/>
    <mergeCell ref="M48:N48"/>
    <mergeCell ref="F43:G43"/>
    <mergeCell ref="H43:I43"/>
    <mergeCell ref="J43:K43"/>
    <mergeCell ref="L43:M43"/>
    <mergeCell ref="N43:O43"/>
    <mergeCell ref="P43:Q43"/>
    <mergeCell ref="P42:Q42"/>
    <mergeCell ref="R42:S42"/>
    <mergeCell ref="T42:U42"/>
    <mergeCell ref="V42:W42"/>
    <mergeCell ref="X42:Y42"/>
    <mergeCell ref="Z42:AA42"/>
    <mergeCell ref="R41:S41"/>
    <mergeCell ref="T41:U41"/>
    <mergeCell ref="V41:W41"/>
    <mergeCell ref="X41:Y41"/>
    <mergeCell ref="Z41:AA41"/>
    <mergeCell ref="F42:G42"/>
    <mergeCell ref="H42:I42"/>
    <mergeCell ref="J42:K42"/>
    <mergeCell ref="L42:M42"/>
    <mergeCell ref="N42:O42"/>
    <mergeCell ref="F41:G41"/>
    <mergeCell ref="H41:I41"/>
    <mergeCell ref="J41:K41"/>
    <mergeCell ref="L41:M41"/>
    <mergeCell ref="N41:O41"/>
    <mergeCell ref="P41:Q41"/>
    <mergeCell ref="P40:Q40"/>
    <mergeCell ref="R40:S40"/>
    <mergeCell ref="T40:U40"/>
    <mergeCell ref="V40:W40"/>
    <mergeCell ref="X40:Y40"/>
    <mergeCell ref="Z40:AA40"/>
    <mergeCell ref="R39:S39"/>
    <mergeCell ref="T39:U39"/>
    <mergeCell ref="V39:W39"/>
    <mergeCell ref="X39:Y39"/>
    <mergeCell ref="Z39:AA39"/>
    <mergeCell ref="F40:G40"/>
    <mergeCell ref="H40:I40"/>
    <mergeCell ref="J40:K40"/>
    <mergeCell ref="L40:M40"/>
    <mergeCell ref="N40:O40"/>
    <mergeCell ref="F39:G39"/>
    <mergeCell ref="H39:I39"/>
    <mergeCell ref="J39:K39"/>
    <mergeCell ref="L39:M39"/>
    <mergeCell ref="N39:O39"/>
    <mergeCell ref="P39:Q39"/>
    <mergeCell ref="P38:Q38"/>
    <mergeCell ref="R38:S38"/>
    <mergeCell ref="T38:U38"/>
    <mergeCell ref="V38:W38"/>
    <mergeCell ref="X38:Y38"/>
    <mergeCell ref="Z38:AA38"/>
    <mergeCell ref="R37:S37"/>
    <mergeCell ref="T37:U37"/>
    <mergeCell ref="V37:W37"/>
    <mergeCell ref="X37:Y37"/>
    <mergeCell ref="Z37:AA37"/>
    <mergeCell ref="F38:G38"/>
    <mergeCell ref="H38:I38"/>
    <mergeCell ref="J38:K38"/>
    <mergeCell ref="L38:M38"/>
    <mergeCell ref="N38:O38"/>
    <mergeCell ref="F37:G37"/>
    <mergeCell ref="H37:I37"/>
    <mergeCell ref="J37:K37"/>
    <mergeCell ref="L37:M37"/>
    <mergeCell ref="N37:O37"/>
    <mergeCell ref="P37:Q37"/>
    <mergeCell ref="P36:Q36"/>
    <mergeCell ref="R36:S36"/>
    <mergeCell ref="T36:U36"/>
    <mergeCell ref="V36:W36"/>
    <mergeCell ref="X36:Y36"/>
    <mergeCell ref="Z36:AA36"/>
    <mergeCell ref="R35:S35"/>
    <mergeCell ref="T35:U35"/>
    <mergeCell ref="V35:W35"/>
    <mergeCell ref="X35:Y35"/>
    <mergeCell ref="Z35:AA35"/>
    <mergeCell ref="F36:G36"/>
    <mergeCell ref="H36:I36"/>
    <mergeCell ref="J36:K36"/>
    <mergeCell ref="L36:M36"/>
    <mergeCell ref="N36:O36"/>
    <mergeCell ref="F35:G35"/>
    <mergeCell ref="H35:I35"/>
    <mergeCell ref="J35:K35"/>
    <mergeCell ref="L35:M35"/>
    <mergeCell ref="N35:O35"/>
    <mergeCell ref="P35:Q35"/>
    <mergeCell ref="P34:Q34"/>
    <mergeCell ref="R34:S34"/>
    <mergeCell ref="T34:U34"/>
    <mergeCell ref="V34:W34"/>
    <mergeCell ref="X34:Y34"/>
    <mergeCell ref="Z34:AA34"/>
    <mergeCell ref="C33:E34"/>
    <mergeCell ref="F33:M33"/>
    <mergeCell ref="N33:Q33"/>
    <mergeCell ref="R33:U33"/>
    <mergeCell ref="V33:AA33"/>
    <mergeCell ref="F34:G34"/>
    <mergeCell ref="H34:I34"/>
    <mergeCell ref="J34:K34"/>
    <mergeCell ref="L34:M34"/>
    <mergeCell ref="N34:O34"/>
    <mergeCell ref="F29:H29"/>
    <mergeCell ref="I29:K29"/>
    <mergeCell ref="L29:N29"/>
    <mergeCell ref="O29:Q29"/>
    <mergeCell ref="R29:T29"/>
    <mergeCell ref="U29:W29"/>
    <mergeCell ref="F28:H28"/>
    <mergeCell ref="I28:K28"/>
    <mergeCell ref="L28:N28"/>
    <mergeCell ref="O28:Q28"/>
    <mergeCell ref="R28:T28"/>
    <mergeCell ref="U28:W28"/>
    <mergeCell ref="F27:H27"/>
    <mergeCell ref="I27:K27"/>
    <mergeCell ref="L27:N27"/>
    <mergeCell ref="O27:Q27"/>
    <mergeCell ref="R27:T27"/>
    <mergeCell ref="U27:W27"/>
    <mergeCell ref="F26:H26"/>
    <mergeCell ref="I26:K26"/>
    <mergeCell ref="L26:N26"/>
    <mergeCell ref="O26:Q26"/>
    <mergeCell ref="R26:T26"/>
    <mergeCell ref="U26:W26"/>
    <mergeCell ref="F25:H25"/>
    <mergeCell ref="I25:K25"/>
    <mergeCell ref="L25:N25"/>
    <mergeCell ref="O25:Q25"/>
    <mergeCell ref="R25:T25"/>
    <mergeCell ref="U25:W25"/>
    <mergeCell ref="F24:H24"/>
    <mergeCell ref="I24:K24"/>
    <mergeCell ref="L24:N24"/>
    <mergeCell ref="O24:Q24"/>
    <mergeCell ref="R24:T24"/>
    <mergeCell ref="U24:W24"/>
    <mergeCell ref="F22:H22"/>
    <mergeCell ref="I22:K22"/>
    <mergeCell ref="L22:N22"/>
    <mergeCell ref="O22:Q22"/>
    <mergeCell ref="R22:T22"/>
    <mergeCell ref="U22:W22"/>
    <mergeCell ref="L20:N20"/>
    <mergeCell ref="O20:Q20"/>
    <mergeCell ref="R20:T20"/>
    <mergeCell ref="U20:W20"/>
    <mergeCell ref="F21:H21"/>
    <mergeCell ref="I21:K21"/>
    <mergeCell ref="L21:N21"/>
    <mergeCell ref="O21:Q21"/>
    <mergeCell ref="R21:T21"/>
    <mergeCell ref="U21:W21"/>
    <mergeCell ref="Y14:AA14"/>
    <mergeCell ref="AB14:AD14"/>
    <mergeCell ref="Z15:AD15"/>
    <mergeCell ref="C18:E20"/>
    <mergeCell ref="F18:Q18"/>
    <mergeCell ref="R18:W18"/>
    <mergeCell ref="F19:H20"/>
    <mergeCell ref="I19:K20"/>
    <mergeCell ref="L19:Q19"/>
    <mergeCell ref="R19:W19"/>
    <mergeCell ref="F14:I14"/>
    <mergeCell ref="J14:L14"/>
    <mergeCell ref="M14:O14"/>
    <mergeCell ref="P14:R14"/>
    <mergeCell ref="S14:U14"/>
    <mergeCell ref="V14:X14"/>
    <mergeCell ref="Y12:AA12"/>
    <mergeCell ref="AB12:AD12"/>
    <mergeCell ref="F13:I13"/>
    <mergeCell ref="J13:L13"/>
    <mergeCell ref="M13:O13"/>
    <mergeCell ref="P13:R13"/>
    <mergeCell ref="S13:U13"/>
    <mergeCell ref="V13:X13"/>
    <mergeCell ref="Y13:AA13"/>
    <mergeCell ref="AB13:AD13"/>
    <mergeCell ref="F12:I12"/>
    <mergeCell ref="J12:L12"/>
    <mergeCell ref="M12:O12"/>
    <mergeCell ref="P12:R12"/>
    <mergeCell ref="S12:U12"/>
    <mergeCell ref="V12:X12"/>
    <mergeCell ref="Y10:AA10"/>
    <mergeCell ref="AB10:AD10"/>
    <mergeCell ref="F11:I11"/>
    <mergeCell ref="J11:L11"/>
    <mergeCell ref="M11:O11"/>
    <mergeCell ref="P11:R11"/>
    <mergeCell ref="S11:U11"/>
    <mergeCell ref="V11:X11"/>
    <mergeCell ref="Y11:AA11"/>
    <mergeCell ref="AB11:AD11"/>
    <mergeCell ref="F10:I10"/>
    <mergeCell ref="J10:L10"/>
    <mergeCell ref="M10:O10"/>
    <mergeCell ref="P10:R10"/>
    <mergeCell ref="S10:U10"/>
    <mergeCell ref="V10:X10"/>
    <mergeCell ref="Y8:AA8"/>
    <mergeCell ref="AB8:AD8"/>
    <mergeCell ref="F9:I9"/>
    <mergeCell ref="J9:L9"/>
    <mergeCell ref="M9:O9"/>
    <mergeCell ref="P9:R9"/>
    <mergeCell ref="S9:U9"/>
    <mergeCell ref="V9:X9"/>
    <mergeCell ref="Y9:AA9"/>
    <mergeCell ref="AB9:AD9"/>
    <mergeCell ref="F8:I8"/>
    <mergeCell ref="J8:L8"/>
    <mergeCell ref="M8:O8"/>
    <mergeCell ref="P8:R8"/>
    <mergeCell ref="S8:U8"/>
    <mergeCell ref="V8:X8"/>
    <mergeCell ref="AB6:AD6"/>
    <mergeCell ref="F7:I7"/>
    <mergeCell ref="J7:L7"/>
    <mergeCell ref="M7:O7"/>
    <mergeCell ref="P7:R7"/>
    <mergeCell ref="S7:U7"/>
    <mergeCell ref="V7:X7"/>
    <mergeCell ref="Y7:AA7"/>
    <mergeCell ref="AB7:AD7"/>
    <mergeCell ref="Y5:AA5"/>
    <mergeCell ref="F6:I6"/>
    <mergeCell ref="J6:L6"/>
    <mergeCell ref="M6:O6"/>
    <mergeCell ref="P6:R6"/>
    <mergeCell ref="S6:U6"/>
    <mergeCell ref="V6:X6"/>
    <mergeCell ref="Y6:AA6"/>
    <mergeCell ref="B1:C1"/>
    <mergeCell ref="C4:E5"/>
    <mergeCell ref="F4:I5"/>
    <mergeCell ref="J4:L5"/>
    <mergeCell ref="M4:AA4"/>
    <mergeCell ref="AB4:AD5"/>
    <mergeCell ref="M5:O5"/>
    <mergeCell ref="P5:R5"/>
    <mergeCell ref="S5:U5"/>
    <mergeCell ref="V5:X5"/>
  </mergeCells>
  <phoneticPr fontId="3"/>
  <pageMargins left="0.51181102362204722" right="0.51181102362204722" top="0.55118110236220474" bottom="0.55118110236220474" header="0.31496062992125984" footer="0.31496062992125984"/>
  <pageSetup paperSize="9" firstPageNumber="36" orientation="portrait" useFirstPageNumber="1" r:id="rId1"/>
  <headerFooter>
    <oddFooter>&amp;C&amp;"HGPｺﾞｼｯｸM,ﾒﾃﾞｨｳﾑ"&amp;10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F8B2E-2629-48CB-AE19-B4D27DA5C172}">
  <dimension ref="B1:AH64"/>
  <sheetViews>
    <sheetView tabSelected="1" view="pageBreakPreview" zoomScale="130" zoomScaleNormal="100" zoomScaleSheetLayoutView="130" workbookViewId="0">
      <selection activeCell="Q33" sqref="Q33:V33"/>
    </sheetView>
  </sheetViews>
  <sheetFormatPr defaultRowHeight="13.5" outlineLevelRow="1"/>
  <cols>
    <col min="1" max="1" width="2" customWidth="1"/>
    <col min="2" max="2" width="2.375" customWidth="1"/>
    <col min="3" max="3" width="11.25" customWidth="1"/>
    <col min="4" max="4" width="5.875" customWidth="1"/>
    <col min="5" max="6" width="4.5" customWidth="1"/>
    <col min="7" max="19" width="3.5" customWidth="1"/>
    <col min="20" max="20" width="2.25" customWidth="1"/>
    <col min="21" max="22" width="3.5" customWidth="1"/>
    <col min="23" max="23" width="3.75" customWidth="1"/>
    <col min="24" max="30" width="9" customWidth="1"/>
    <col min="36" max="36" width="0.125" customWidth="1"/>
    <col min="37" max="41" width="9" customWidth="1"/>
  </cols>
  <sheetData>
    <row r="1" spans="2:23" ht="19.5" customHeight="1">
      <c r="B1" s="1807" t="s">
        <v>839</v>
      </c>
      <c r="C1" s="1808"/>
      <c r="D1" t="s">
        <v>840</v>
      </c>
    </row>
    <row r="2" spans="2:23" ht="15.75" customHeight="1">
      <c r="B2" s="1809"/>
      <c r="C2" s="5" t="s">
        <v>841</v>
      </c>
      <c r="D2" s="1810"/>
      <c r="E2" s="1810"/>
      <c r="F2" s="1811"/>
      <c r="G2" s="1811"/>
      <c r="H2" s="1811"/>
      <c r="I2" s="1811"/>
      <c r="J2" s="1811"/>
      <c r="K2" s="1811"/>
      <c r="L2" s="1811"/>
      <c r="M2" s="1811"/>
      <c r="N2" s="1811"/>
      <c r="O2" s="1811"/>
      <c r="P2" s="1811"/>
      <c r="Q2" s="1811"/>
      <c r="R2" s="1811"/>
      <c r="S2" s="1811"/>
      <c r="T2" s="1811"/>
      <c r="U2" s="1811"/>
      <c r="V2" s="1811"/>
      <c r="W2" s="1811"/>
    </row>
    <row r="3" spans="2:23" ht="15.75" customHeight="1" thickBot="1">
      <c r="B3" s="1809"/>
      <c r="C3" s="4" t="s">
        <v>842</v>
      </c>
      <c r="D3" s="1810"/>
      <c r="E3" s="1810"/>
      <c r="F3" s="1811"/>
      <c r="G3" s="1811"/>
      <c r="H3" s="1811"/>
      <c r="I3" s="1811"/>
      <c r="J3" s="1812"/>
      <c r="K3" s="1812"/>
      <c r="L3" s="1811"/>
      <c r="M3" s="1811"/>
      <c r="N3" s="1811"/>
      <c r="O3" s="1811"/>
      <c r="P3" s="1813" t="s">
        <v>843</v>
      </c>
      <c r="Q3" s="1813"/>
      <c r="R3" s="1813"/>
      <c r="S3" s="1813"/>
      <c r="T3" s="1811"/>
    </row>
    <row r="4" spans="2:23" ht="15.75" customHeight="1" thickTop="1">
      <c r="B4" s="148" t="s">
        <v>844</v>
      </c>
      <c r="C4" s="148"/>
      <c r="D4" s="1814" t="s">
        <v>845</v>
      </c>
      <c r="E4" s="1815"/>
      <c r="F4" s="1816" t="s">
        <v>846</v>
      </c>
      <c r="G4" s="1816"/>
      <c r="H4" s="1817" t="s">
        <v>847</v>
      </c>
      <c r="I4" s="1817"/>
      <c r="J4" s="1817"/>
      <c r="K4" s="1817"/>
      <c r="L4" s="1817"/>
      <c r="M4" s="1817"/>
      <c r="N4" s="1818" t="s">
        <v>848</v>
      </c>
      <c r="O4" s="1818"/>
      <c r="P4" s="1818"/>
      <c r="Q4" s="1818"/>
      <c r="R4" s="1818"/>
      <c r="S4" s="1819"/>
    </row>
    <row r="5" spans="2:23" ht="15.75" customHeight="1">
      <c r="B5" s="615"/>
      <c r="C5" s="615"/>
      <c r="D5" s="1820"/>
      <c r="E5" s="1821"/>
      <c r="F5" s="1822"/>
      <c r="G5" s="1822"/>
      <c r="H5" s="1823" t="s">
        <v>805</v>
      </c>
      <c r="I5" s="1823"/>
      <c r="J5" s="1823" t="s">
        <v>849</v>
      </c>
      <c r="K5" s="1823"/>
      <c r="L5" s="1823" t="s">
        <v>850</v>
      </c>
      <c r="M5" s="1823"/>
      <c r="N5" s="1823" t="s">
        <v>805</v>
      </c>
      <c r="O5" s="1823"/>
      <c r="P5" s="1822" t="s">
        <v>849</v>
      </c>
      <c r="Q5" s="1822"/>
      <c r="R5" s="1823" t="s">
        <v>850</v>
      </c>
      <c r="S5" s="1824"/>
    </row>
    <row r="6" spans="2:23" s="1046" customFormat="1" ht="15.75" customHeight="1">
      <c r="B6" s="1797"/>
      <c r="C6" s="1797"/>
      <c r="D6" s="1825" t="s">
        <v>851</v>
      </c>
      <c r="E6" s="1826"/>
      <c r="F6" s="1827" t="s">
        <v>852</v>
      </c>
      <c r="G6" s="1827"/>
      <c r="H6" s="1828" t="s">
        <v>853</v>
      </c>
      <c r="I6" s="1826"/>
      <c r="J6" s="1826" t="s">
        <v>853</v>
      </c>
      <c r="K6" s="1826"/>
      <c r="L6" s="1826" t="s">
        <v>853</v>
      </c>
      <c r="M6" s="1829"/>
      <c r="N6" s="1828" t="s">
        <v>853</v>
      </c>
      <c r="O6" s="1826"/>
      <c r="P6" s="1826" t="s">
        <v>853</v>
      </c>
      <c r="Q6" s="1826"/>
      <c r="R6" s="1826" t="s">
        <v>853</v>
      </c>
      <c r="S6" s="1826"/>
    </row>
    <row r="7" spans="2:23" s="1692" customFormat="1" ht="15.75" customHeight="1">
      <c r="B7" s="646" t="s">
        <v>854</v>
      </c>
      <c r="C7" s="1830"/>
      <c r="D7" s="1831">
        <v>1</v>
      </c>
      <c r="E7" s="1832"/>
      <c r="F7" s="1751">
        <v>9</v>
      </c>
      <c r="G7" s="1751"/>
      <c r="H7" s="1833">
        <v>13</v>
      </c>
      <c r="I7" s="1834"/>
      <c r="J7" s="1835">
        <v>2</v>
      </c>
      <c r="K7" s="1835"/>
      <c r="L7" s="1834">
        <v>11</v>
      </c>
      <c r="M7" s="1836"/>
      <c r="N7" s="1833">
        <v>191</v>
      </c>
      <c r="O7" s="1834"/>
      <c r="P7" s="1834">
        <v>86</v>
      </c>
      <c r="Q7" s="1834"/>
      <c r="R7" s="1834">
        <v>105</v>
      </c>
      <c r="S7" s="1834"/>
    </row>
    <row r="8" spans="2:23" s="1692" customFormat="1" ht="15.75" customHeight="1">
      <c r="B8" s="1837"/>
      <c r="C8" s="426"/>
      <c r="D8" s="1700"/>
      <c r="E8" s="1701"/>
      <c r="F8" s="1705"/>
      <c r="G8" s="1705"/>
      <c r="H8" s="1707"/>
      <c r="I8" s="1701"/>
      <c r="J8" s="217"/>
      <c r="K8" s="217"/>
      <c r="L8" s="1701"/>
      <c r="M8" s="1702"/>
      <c r="N8" s="1707"/>
      <c r="O8" s="1701"/>
      <c r="P8" s="1701"/>
      <c r="Q8" s="1701"/>
      <c r="R8" s="1701"/>
      <c r="S8" s="1701"/>
    </row>
    <row r="9" spans="2:23" s="1692" customFormat="1" ht="15.75" hidden="1" customHeight="1" outlineLevel="1">
      <c r="B9" s="166" t="s">
        <v>855</v>
      </c>
      <c r="C9" s="167"/>
      <c r="D9" s="1700">
        <v>1</v>
      </c>
      <c r="E9" s="1701"/>
      <c r="F9" s="1705">
        <v>7</v>
      </c>
      <c r="G9" s="1705"/>
      <c r="H9" s="1838">
        <v>10</v>
      </c>
      <c r="I9" s="1839"/>
      <c r="J9" s="1840" t="s">
        <v>856</v>
      </c>
      <c r="K9" s="1840"/>
      <c r="L9" s="1839">
        <v>10</v>
      </c>
      <c r="M9" s="1841"/>
      <c r="N9" s="1838">
        <v>179</v>
      </c>
      <c r="O9" s="1839"/>
      <c r="P9" s="1839">
        <v>89</v>
      </c>
      <c r="Q9" s="1839"/>
      <c r="R9" s="1839">
        <v>90</v>
      </c>
      <c r="S9" s="1839"/>
    </row>
    <row r="10" spans="2:23" s="1692" customFormat="1" ht="15.75" hidden="1" customHeight="1" collapsed="1">
      <c r="B10" s="166" t="s">
        <v>857</v>
      </c>
      <c r="C10" s="167"/>
      <c r="D10" s="1700">
        <v>1</v>
      </c>
      <c r="E10" s="1701"/>
      <c r="F10" s="1705">
        <v>6</v>
      </c>
      <c r="G10" s="1705"/>
      <c r="H10" s="1707">
        <v>8</v>
      </c>
      <c r="I10" s="1701"/>
      <c r="J10" s="217" t="s">
        <v>856</v>
      </c>
      <c r="K10" s="217"/>
      <c r="L10" s="1701">
        <v>8</v>
      </c>
      <c r="M10" s="1702"/>
      <c r="N10" s="1707">
        <v>189</v>
      </c>
      <c r="O10" s="1701"/>
      <c r="P10" s="1701">
        <v>103</v>
      </c>
      <c r="Q10" s="1701"/>
      <c r="R10" s="1701">
        <v>86</v>
      </c>
      <c r="S10" s="1701"/>
    </row>
    <row r="11" spans="2:23" s="1692" customFormat="1" ht="15.75" customHeight="1">
      <c r="B11" s="166" t="s">
        <v>818</v>
      </c>
      <c r="C11" s="167"/>
      <c r="D11" s="1700">
        <v>1</v>
      </c>
      <c r="E11" s="1701"/>
      <c r="F11" s="1705">
        <v>6</v>
      </c>
      <c r="G11" s="1705"/>
      <c r="H11" s="1838">
        <v>10</v>
      </c>
      <c r="I11" s="1839"/>
      <c r="J11" s="1840">
        <v>1</v>
      </c>
      <c r="K11" s="1840"/>
      <c r="L11" s="1839">
        <v>9</v>
      </c>
      <c r="M11" s="1841"/>
      <c r="N11" s="1838">
        <v>172</v>
      </c>
      <c r="O11" s="1839"/>
      <c r="P11" s="1839">
        <v>91</v>
      </c>
      <c r="Q11" s="1839"/>
      <c r="R11" s="1839">
        <v>81</v>
      </c>
      <c r="S11" s="1839"/>
    </row>
    <row r="12" spans="2:23" s="1692" customFormat="1" ht="15.75" customHeight="1">
      <c r="B12" s="166" t="s">
        <v>819</v>
      </c>
      <c r="C12" s="167"/>
      <c r="D12" s="1700">
        <v>1</v>
      </c>
      <c r="E12" s="1701"/>
      <c r="F12" s="1705">
        <v>6</v>
      </c>
      <c r="G12" s="1705"/>
      <c r="H12" s="1838">
        <v>11</v>
      </c>
      <c r="I12" s="1839"/>
      <c r="J12" s="1840">
        <v>1</v>
      </c>
      <c r="K12" s="1840"/>
      <c r="L12" s="1839">
        <v>10</v>
      </c>
      <c r="M12" s="1841"/>
      <c r="N12" s="1838">
        <v>185</v>
      </c>
      <c r="O12" s="1839"/>
      <c r="P12" s="1839">
        <v>98</v>
      </c>
      <c r="Q12" s="1839"/>
      <c r="R12" s="1839">
        <v>87</v>
      </c>
      <c r="S12" s="1839"/>
    </row>
    <row r="13" spans="2:23" s="1692" customFormat="1" ht="15.75" customHeight="1">
      <c r="B13" s="166" t="s">
        <v>858</v>
      </c>
      <c r="C13" s="167"/>
      <c r="D13" s="1700">
        <v>1</v>
      </c>
      <c r="E13" s="1701"/>
      <c r="F13" s="1705">
        <v>10</v>
      </c>
      <c r="G13" s="1705"/>
      <c r="H13" s="1838">
        <v>12</v>
      </c>
      <c r="I13" s="1839"/>
      <c r="J13" s="1840">
        <v>1</v>
      </c>
      <c r="K13" s="1840"/>
      <c r="L13" s="1839">
        <v>11</v>
      </c>
      <c r="M13" s="1841"/>
      <c r="N13" s="1838">
        <v>255</v>
      </c>
      <c r="O13" s="1839"/>
      <c r="P13" s="1839">
        <v>123</v>
      </c>
      <c r="Q13" s="1839"/>
      <c r="R13" s="1839">
        <v>132</v>
      </c>
      <c r="S13" s="1839"/>
    </row>
    <row r="14" spans="2:23" s="1692" customFormat="1" ht="15.75" customHeight="1">
      <c r="B14" s="166" t="s">
        <v>859</v>
      </c>
      <c r="C14" s="167"/>
      <c r="D14" s="1700">
        <v>1</v>
      </c>
      <c r="E14" s="1701"/>
      <c r="F14" s="1705">
        <v>9</v>
      </c>
      <c r="G14" s="1705"/>
      <c r="H14" s="1838">
        <v>12</v>
      </c>
      <c r="I14" s="1839"/>
      <c r="J14" s="1840">
        <v>1</v>
      </c>
      <c r="K14" s="1840"/>
      <c r="L14" s="1839">
        <v>11</v>
      </c>
      <c r="M14" s="1841"/>
      <c r="N14" s="1838">
        <v>218</v>
      </c>
      <c r="O14" s="1839"/>
      <c r="P14" s="1839">
        <v>103</v>
      </c>
      <c r="Q14" s="1839"/>
      <c r="R14" s="1839">
        <v>115</v>
      </c>
      <c r="S14" s="1839"/>
    </row>
    <row r="15" spans="2:23" s="1692" customFormat="1" ht="15.75" customHeight="1">
      <c r="B15" s="166" t="s">
        <v>860</v>
      </c>
      <c r="C15" s="167"/>
      <c r="D15" s="1700">
        <v>1</v>
      </c>
      <c r="E15" s="1701"/>
      <c r="F15" s="1705">
        <v>9</v>
      </c>
      <c r="G15" s="1705"/>
      <c r="H15" s="1838">
        <v>12</v>
      </c>
      <c r="I15" s="1839"/>
      <c r="J15" s="1840">
        <v>1</v>
      </c>
      <c r="K15" s="1840"/>
      <c r="L15" s="1839">
        <v>11</v>
      </c>
      <c r="M15" s="1841"/>
      <c r="N15" s="1838">
        <v>221</v>
      </c>
      <c r="O15" s="1839"/>
      <c r="P15" s="1839">
        <v>105</v>
      </c>
      <c r="Q15" s="1839"/>
      <c r="R15" s="1839">
        <v>116</v>
      </c>
      <c r="S15" s="1839"/>
    </row>
    <row r="16" spans="2:23" s="1692" customFormat="1" ht="15.75" customHeight="1">
      <c r="B16" s="646" t="s">
        <v>861</v>
      </c>
      <c r="C16" s="1830"/>
      <c r="D16" s="1831">
        <v>1</v>
      </c>
      <c r="E16" s="1832"/>
      <c r="F16" s="1751">
        <v>9</v>
      </c>
      <c r="G16" s="1751"/>
      <c r="H16" s="1833">
        <v>12</v>
      </c>
      <c r="I16" s="1834"/>
      <c r="J16" s="1835">
        <v>2</v>
      </c>
      <c r="K16" s="1835"/>
      <c r="L16" s="1834">
        <v>10</v>
      </c>
      <c r="M16" s="1836"/>
      <c r="N16" s="1833">
        <v>211</v>
      </c>
      <c r="O16" s="1834"/>
      <c r="P16" s="1834">
        <v>95</v>
      </c>
      <c r="Q16" s="1834"/>
      <c r="R16" s="1834">
        <v>116</v>
      </c>
      <c r="S16" s="1834"/>
    </row>
    <row r="17" spans="2:23" s="1692" customFormat="1" ht="15.75" customHeight="1" thickBot="1">
      <c r="B17" s="177"/>
      <c r="C17" s="178"/>
      <c r="D17" s="1711"/>
      <c r="E17" s="1712"/>
      <c r="F17" s="1717"/>
      <c r="G17" s="1717"/>
      <c r="H17" s="1842"/>
      <c r="I17" s="1843"/>
      <c r="J17" s="1844"/>
      <c r="K17" s="1844"/>
      <c r="L17" s="1843"/>
      <c r="M17" s="1845"/>
      <c r="N17" s="1842"/>
      <c r="O17" s="1843"/>
      <c r="P17" s="1843"/>
      <c r="Q17" s="1843"/>
      <c r="R17" s="1843"/>
      <c r="S17" s="1843"/>
    </row>
    <row r="18" spans="2:23" ht="15.75" customHeight="1" thickTop="1">
      <c r="B18" s="235" t="s">
        <v>862</v>
      </c>
      <c r="C18" s="78"/>
      <c r="D18" s="78"/>
      <c r="E18" s="78"/>
      <c r="F18" s="78"/>
      <c r="G18" s="78"/>
      <c r="H18" s="78"/>
      <c r="I18" s="78"/>
      <c r="J18" s="78"/>
      <c r="K18" s="78"/>
      <c r="L18" s="78"/>
      <c r="M18" s="78"/>
      <c r="N18" s="78"/>
      <c r="O18" s="78"/>
      <c r="P18" s="78"/>
      <c r="Q18" s="1811"/>
      <c r="R18" s="1811"/>
      <c r="S18" s="1273"/>
      <c r="T18" s="1811"/>
      <c r="U18" s="1812"/>
      <c r="V18" s="1812"/>
      <c r="W18" s="1812"/>
    </row>
    <row r="19" spans="2:23" ht="15.75" customHeight="1">
      <c r="B19" s="235" t="s">
        <v>863</v>
      </c>
      <c r="C19" s="1809"/>
      <c r="D19" s="1809"/>
      <c r="E19" s="1809"/>
      <c r="F19" s="1809"/>
      <c r="G19" s="1809"/>
      <c r="H19" s="1809"/>
      <c r="I19" s="1809"/>
      <c r="J19" s="1809"/>
      <c r="K19" s="1809"/>
      <c r="L19" s="1809"/>
      <c r="M19" s="1809"/>
      <c r="N19" s="1809"/>
      <c r="O19" s="1809"/>
      <c r="P19" s="1809"/>
      <c r="Q19" s="1811"/>
      <c r="R19" s="1811"/>
      <c r="S19" s="1811"/>
      <c r="T19" s="1811"/>
      <c r="U19" s="1846"/>
      <c r="V19" s="1846"/>
      <c r="W19" s="1846"/>
    </row>
    <row r="20" spans="2:23" ht="15.75" customHeight="1" thickBot="1">
      <c r="B20" s="1809"/>
      <c r="C20" s="4" t="s">
        <v>864</v>
      </c>
      <c r="D20" s="1811"/>
      <c r="E20" s="1811"/>
      <c r="F20" s="1811"/>
      <c r="G20" s="1811"/>
      <c r="H20" s="1811"/>
      <c r="I20" s="1811"/>
      <c r="J20" s="1811"/>
      <c r="K20" s="1811"/>
      <c r="L20" s="1811"/>
      <c r="M20" s="1811"/>
      <c r="N20" s="1811"/>
      <c r="O20" s="1811"/>
      <c r="P20" s="1813" t="s">
        <v>843</v>
      </c>
      <c r="Q20" s="1813"/>
      <c r="R20" s="1813"/>
      <c r="S20" s="1813"/>
      <c r="T20" s="1811"/>
      <c r="U20" s="1811"/>
      <c r="V20" s="1811"/>
      <c r="W20" s="1811"/>
    </row>
    <row r="21" spans="2:23" ht="15.75" customHeight="1" thickTop="1">
      <c r="B21" s="1847" t="s">
        <v>844</v>
      </c>
      <c r="C21" s="1848"/>
      <c r="D21" s="1849" t="s">
        <v>865</v>
      </c>
      <c r="E21" s="1814"/>
      <c r="F21" s="1850" t="s">
        <v>846</v>
      </c>
      <c r="G21" s="1851"/>
      <c r="H21" s="1817" t="s">
        <v>847</v>
      </c>
      <c r="I21" s="1817"/>
      <c r="J21" s="1817"/>
      <c r="K21" s="1817"/>
      <c r="L21" s="1817"/>
      <c r="M21" s="1817"/>
      <c r="N21" s="1818" t="s">
        <v>866</v>
      </c>
      <c r="O21" s="1818"/>
      <c r="P21" s="1818"/>
      <c r="Q21" s="1818"/>
      <c r="R21" s="1818"/>
      <c r="S21" s="1819"/>
    </row>
    <row r="22" spans="2:23" ht="15.75" customHeight="1">
      <c r="B22" s="1852"/>
      <c r="C22" s="1853"/>
      <c r="D22" s="1854"/>
      <c r="E22" s="1820"/>
      <c r="F22" s="1855"/>
      <c r="G22" s="1856"/>
      <c r="H22" s="1823" t="s">
        <v>805</v>
      </c>
      <c r="I22" s="1823"/>
      <c r="J22" s="1823" t="s">
        <v>849</v>
      </c>
      <c r="K22" s="1823"/>
      <c r="L22" s="1823" t="s">
        <v>850</v>
      </c>
      <c r="M22" s="1823"/>
      <c r="N22" s="1823" t="s">
        <v>805</v>
      </c>
      <c r="O22" s="1823"/>
      <c r="P22" s="1822" t="s">
        <v>849</v>
      </c>
      <c r="Q22" s="1822"/>
      <c r="R22" s="1823" t="s">
        <v>850</v>
      </c>
      <c r="S22" s="1824"/>
    </row>
    <row r="23" spans="2:23" s="1046" customFormat="1" ht="15.75" customHeight="1">
      <c r="B23" s="1857"/>
      <c r="C23" s="1858"/>
      <c r="D23" s="1859" t="s">
        <v>867</v>
      </c>
      <c r="E23" s="1825"/>
      <c r="F23" s="1860" t="s">
        <v>852</v>
      </c>
      <c r="G23" s="1825"/>
      <c r="H23" s="1828" t="s">
        <v>853</v>
      </c>
      <c r="I23" s="1826"/>
      <c r="J23" s="1826" t="s">
        <v>853</v>
      </c>
      <c r="K23" s="1826"/>
      <c r="L23" s="1826" t="s">
        <v>853</v>
      </c>
      <c r="M23" s="1826"/>
      <c r="N23" s="1828" t="s">
        <v>853</v>
      </c>
      <c r="O23" s="1826"/>
      <c r="P23" s="1826" t="s">
        <v>853</v>
      </c>
      <c r="Q23" s="1826"/>
      <c r="R23" s="1826" t="s">
        <v>853</v>
      </c>
      <c r="S23" s="1826"/>
    </row>
    <row r="24" spans="2:23" s="1692" customFormat="1" ht="15.75" customHeight="1">
      <c r="B24" s="646" t="s">
        <v>854</v>
      </c>
      <c r="C24" s="1830"/>
      <c r="D24" s="1831">
        <v>2</v>
      </c>
      <c r="E24" s="1832"/>
      <c r="F24" s="1751">
        <v>44</v>
      </c>
      <c r="G24" s="1751"/>
      <c r="H24" s="1833">
        <v>68</v>
      </c>
      <c r="I24" s="1834"/>
      <c r="J24" s="1835">
        <v>29</v>
      </c>
      <c r="K24" s="1835"/>
      <c r="L24" s="1834">
        <v>39</v>
      </c>
      <c r="M24" s="1836"/>
      <c r="N24" s="1833">
        <v>1155</v>
      </c>
      <c r="O24" s="1834"/>
      <c r="P24" s="1834">
        <v>588</v>
      </c>
      <c r="Q24" s="1834"/>
      <c r="R24" s="1834">
        <v>567</v>
      </c>
      <c r="S24" s="1834"/>
    </row>
    <row r="25" spans="2:23" s="1046" customFormat="1" ht="15.75" customHeight="1">
      <c r="B25" s="1861"/>
      <c r="C25" s="1861"/>
      <c r="D25" s="1862"/>
      <c r="E25" s="1863"/>
      <c r="F25" s="1864"/>
      <c r="G25" s="1865"/>
      <c r="H25" s="1866"/>
      <c r="I25" s="1863"/>
      <c r="J25" s="1863"/>
      <c r="K25" s="1863"/>
      <c r="L25" s="1863"/>
      <c r="M25" s="1863"/>
      <c r="N25" s="1866"/>
      <c r="O25" s="1863"/>
      <c r="P25" s="1863"/>
      <c r="Q25" s="1863"/>
      <c r="R25" s="1863"/>
      <c r="S25" s="1863"/>
    </row>
    <row r="26" spans="2:23" s="1692" customFormat="1" ht="15.75" hidden="1" customHeight="1" outlineLevel="1">
      <c r="B26" s="166" t="s">
        <v>855</v>
      </c>
      <c r="C26" s="167"/>
      <c r="D26" s="1867">
        <v>2</v>
      </c>
      <c r="E26" s="1700"/>
      <c r="F26" s="1868">
        <v>38</v>
      </c>
      <c r="G26" s="1700"/>
      <c r="H26" s="1838">
        <v>58</v>
      </c>
      <c r="I26" s="1839"/>
      <c r="J26" s="1839">
        <v>23</v>
      </c>
      <c r="K26" s="1839"/>
      <c r="L26" s="1839">
        <v>35</v>
      </c>
      <c r="M26" s="1839"/>
      <c r="N26" s="1838">
        <v>1101</v>
      </c>
      <c r="O26" s="1839"/>
      <c r="P26" s="1839">
        <v>538</v>
      </c>
      <c r="Q26" s="1839"/>
      <c r="R26" s="1839">
        <v>563</v>
      </c>
      <c r="S26" s="1839"/>
    </row>
    <row r="27" spans="2:23" s="1692" customFormat="1" ht="15.75" hidden="1" customHeight="1" collapsed="1">
      <c r="B27" s="166" t="s">
        <v>857</v>
      </c>
      <c r="C27" s="167"/>
      <c r="D27" s="1867">
        <v>2</v>
      </c>
      <c r="E27" s="1700"/>
      <c r="F27" s="1868">
        <v>39</v>
      </c>
      <c r="G27" s="1700"/>
      <c r="H27" s="1707">
        <v>56</v>
      </c>
      <c r="I27" s="1701"/>
      <c r="J27" s="1701">
        <v>20</v>
      </c>
      <c r="K27" s="1701"/>
      <c r="L27" s="1701">
        <v>36</v>
      </c>
      <c r="M27" s="1701"/>
      <c r="N27" s="1707">
        <v>1112</v>
      </c>
      <c r="O27" s="1701"/>
      <c r="P27" s="1701">
        <v>538</v>
      </c>
      <c r="Q27" s="1701"/>
      <c r="R27" s="1701">
        <v>574</v>
      </c>
      <c r="S27" s="1701"/>
    </row>
    <row r="28" spans="2:23" s="1692" customFormat="1" ht="15.75" customHeight="1">
      <c r="B28" s="166" t="s">
        <v>818</v>
      </c>
      <c r="C28" s="167"/>
      <c r="D28" s="1867">
        <v>2</v>
      </c>
      <c r="E28" s="1700"/>
      <c r="F28" s="1868">
        <v>38</v>
      </c>
      <c r="G28" s="1700"/>
      <c r="H28" s="1838">
        <v>55</v>
      </c>
      <c r="I28" s="1839"/>
      <c r="J28" s="1839">
        <v>25</v>
      </c>
      <c r="K28" s="1839"/>
      <c r="L28" s="1839">
        <v>30</v>
      </c>
      <c r="M28" s="1839"/>
      <c r="N28" s="1838">
        <v>1086</v>
      </c>
      <c r="O28" s="1839"/>
      <c r="P28" s="1839">
        <v>559</v>
      </c>
      <c r="Q28" s="1839"/>
      <c r="R28" s="1839">
        <v>527</v>
      </c>
      <c r="S28" s="1839"/>
    </row>
    <row r="29" spans="2:23" s="1692" customFormat="1" ht="15.75" customHeight="1">
      <c r="B29" s="166" t="s">
        <v>819</v>
      </c>
      <c r="C29" s="167"/>
      <c r="D29" s="1700">
        <v>2</v>
      </c>
      <c r="E29" s="1701"/>
      <c r="F29" s="1868">
        <v>38</v>
      </c>
      <c r="G29" s="1700"/>
      <c r="H29" s="1838">
        <v>59</v>
      </c>
      <c r="I29" s="1839"/>
      <c r="J29" s="1840">
        <v>27</v>
      </c>
      <c r="K29" s="1840"/>
      <c r="L29" s="1839">
        <v>32</v>
      </c>
      <c r="M29" s="1839"/>
      <c r="N29" s="1838">
        <v>1089</v>
      </c>
      <c r="O29" s="1839"/>
      <c r="P29" s="1839">
        <v>553</v>
      </c>
      <c r="Q29" s="1839"/>
      <c r="R29" s="1839">
        <v>536</v>
      </c>
      <c r="S29" s="1839"/>
    </row>
    <row r="30" spans="2:23" s="1692" customFormat="1" ht="15.75" customHeight="1">
      <c r="B30" s="166" t="s">
        <v>858</v>
      </c>
      <c r="C30" s="167"/>
      <c r="D30" s="1700">
        <v>2</v>
      </c>
      <c r="E30" s="1701"/>
      <c r="F30" s="1705">
        <v>40</v>
      </c>
      <c r="G30" s="1705"/>
      <c r="H30" s="1838">
        <v>62</v>
      </c>
      <c r="I30" s="1839"/>
      <c r="J30" s="1840">
        <v>24</v>
      </c>
      <c r="K30" s="1840"/>
      <c r="L30" s="1839">
        <v>38</v>
      </c>
      <c r="M30" s="1841"/>
      <c r="N30" s="1838">
        <v>1106</v>
      </c>
      <c r="O30" s="1839"/>
      <c r="P30" s="1839">
        <v>570</v>
      </c>
      <c r="Q30" s="1839"/>
      <c r="R30" s="1839">
        <v>536</v>
      </c>
      <c r="S30" s="1839"/>
    </row>
    <row r="31" spans="2:23" s="1692" customFormat="1" ht="15.75" customHeight="1">
      <c r="B31" s="166" t="s">
        <v>859</v>
      </c>
      <c r="C31" s="167"/>
      <c r="D31" s="1700">
        <v>2</v>
      </c>
      <c r="E31" s="1701"/>
      <c r="F31" s="1705">
        <v>43</v>
      </c>
      <c r="G31" s="1705"/>
      <c r="H31" s="1838">
        <v>67</v>
      </c>
      <c r="I31" s="1839"/>
      <c r="J31" s="1840">
        <v>28</v>
      </c>
      <c r="K31" s="1840"/>
      <c r="L31" s="1839">
        <v>39</v>
      </c>
      <c r="M31" s="1841"/>
      <c r="N31" s="1838">
        <v>1138</v>
      </c>
      <c r="O31" s="1839"/>
      <c r="P31" s="1839">
        <v>584</v>
      </c>
      <c r="Q31" s="1839"/>
      <c r="R31" s="1839">
        <v>554</v>
      </c>
      <c r="S31" s="1839"/>
    </row>
    <row r="32" spans="2:23" s="1692" customFormat="1" ht="15.75" customHeight="1">
      <c r="B32" s="166" t="s">
        <v>860</v>
      </c>
      <c r="C32" s="167"/>
      <c r="D32" s="1700">
        <v>2</v>
      </c>
      <c r="E32" s="1701"/>
      <c r="F32" s="1705">
        <v>43</v>
      </c>
      <c r="G32" s="1705"/>
      <c r="H32" s="1838">
        <v>68</v>
      </c>
      <c r="I32" s="1839"/>
      <c r="J32" s="1840">
        <v>27</v>
      </c>
      <c r="K32" s="1840"/>
      <c r="L32" s="1839">
        <v>41</v>
      </c>
      <c r="M32" s="1841"/>
      <c r="N32" s="1838">
        <v>1156</v>
      </c>
      <c r="O32" s="1839"/>
      <c r="P32" s="1839">
        <v>582</v>
      </c>
      <c r="Q32" s="1839"/>
      <c r="R32" s="1839">
        <v>574</v>
      </c>
      <c r="S32" s="1839"/>
    </row>
    <row r="33" spans="2:23" s="1692" customFormat="1" ht="15.75" customHeight="1">
      <c r="B33" s="646" t="s">
        <v>861</v>
      </c>
      <c r="C33" s="1830"/>
      <c r="D33" s="1831">
        <v>2</v>
      </c>
      <c r="E33" s="1832"/>
      <c r="F33" s="1751">
        <v>45</v>
      </c>
      <c r="G33" s="1751"/>
      <c r="H33" s="1833">
        <v>71</v>
      </c>
      <c r="I33" s="1834"/>
      <c r="J33" s="1835">
        <v>29</v>
      </c>
      <c r="K33" s="1835"/>
      <c r="L33" s="1834">
        <v>42</v>
      </c>
      <c r="M33" s="1836"/>
      <c r="N33" s="1833">
        <v>1160</v>
      </c>
      <c r="O33" s="1834"/>
      <c r="P33" s="1834">
        <v>601</v>
      </c>
      <c r="Q33" s="1834"/>
      <c r="R33" s="1834">
        <v>559</v>
      </c>
      <c r="S33" s="1834"/>
    </row>
    <row r="34" spans="2:23" s="1692" customFormat="1" ht="15.75" customHeight="1" thickBot="1">
      <c r="B34" s="177"/>
      <c r="C34" s="178"/>
      <c r="D34" s="1711"/>
      <c r="E34" s="1712"/>
      <c r="F34" s="1717"/>
      <c r="G34" s="1717"/>
      <c r="H34" s="1842"/>
      <c r="I34" s="1843"/>
      <c r="J34" s="1844"/>
      <c r="K34" s="1844"/>
      <c r="L34" s="1843"/>
      <c r="M34" s="1845"/>
      <c r="N34" s="1842"/>
      <c r="O34" s="1843"/>
      <c r="P34" s="1843"/>
      <c r="Q34" s="1843"/>
      <c r="R34" s="1843"/>
      <c r="S34" s="1843"/>
    </row>
    <row r="35" spans="2:23" ht="15.75" customHeight="1" thickTop="1">
      <c r="B35" s="235" t="s">
        <v>862</v>
      </c>
      <c r="C35" s="78"/>
      <c r="D35" s="1869"/>
      <c r="E35" s="1869"/>
      <c r="F35" s="1869"/>
      <c r="G35" s="1869"/>
      <c r="H35" s="1869"/>
      <c r="I35" s="1869"/>
      <c r="J35" s="1869"/>
      <c r="K35" s="1869"/>
      <c r="L35" s="1869"/>
      <c r="M35" s="1869"/>
      <c r="N35" s="1869"/>
      <c r="O35" s="1869"/>
      <c r="P35" s="1869"/>
      <c r="Q35" s="1811"/>
      <c r="R35" s="1811"/>
      <c r="S35" s="1273"/>
      <c r="T35" s="1811"/>
      <c r="U35" s="1811"/>
      <c r="V35" s="1811"/>
      <c r="W35" s="1811"/>
    </row>
    <row r="36" spans="2:23" ht="15.75" customHeight="1">
      <c r="B36" s="235" t="s">
        <v>868</v>
      </c>
      <c r="C36" s="1870"/>
      <c r="D36" s="1811"/>
      <c r="E36" s="1811"/>
      <c r="F36" s="1811"/>
      <c r="G36" s="1811"/>
      <c r="H36" s="1811"/>
      <c r="I36" s="1811"/>
      <c r="J36" s="1811"/>
      <c r="K36" s="1811"/>
      <c r="L36" s="1811"/>
      <c r="M36" s="1811"/>
      <c r="N36" s="1811"/>
      <c r="O36" s="1811"/>
      <c r="P36" s="1811"/>
      <c r="Q36" s="1811"/>
      <c r="R36" s="1811"/>
      <c r="S36" s="1811"/>
      <c r="T36" s="1811"/>
      <c r="U36" s="1811"/>
      <c r="V36" s="1811"/>
      <c r="W36" s="1811"/>
    </row>
    <row r="37" spans="2:23" ht="15.75" customHeight="1" thickBot="1">
      <c r="B37" s="1809"/>
      <c r="C37" s="4" t="s">
        <v>869</v>
      </c>
      <c r="D37" s="1811"/>
      <c r="E37" s="1811"/>
      <c r="F37" s="1811"/>
      <c r="G37" s="1811"/>
      <c r="H37" s="1811"/>
      <c r="I37" s="1811"/>
      <c r="J37" s="1811"/>
      <c r="K37" s="1811"/>
      <c r="L37" s="1811"/>
      <c r="M37" s="1811"/>
      <c r="N37" s="1811"/>
      <c r="O37" s="1811"/>
      <c r="P37" s="1813" t="s">
        <v>843</v>
      </c>
      <c r="Q37" s="1813"/>
      <c r="R37" s="1813"/>
      <c r="S37" s="1813"/>
      <c r="T37" s="1811"/>
      <c r="U37" s="1811"/>
      <c r="V37" s="1811"/>
      <c r="W37" s="1811"/>
    </row>
    <row r="38" spans="2:23" ht="15.75" customHeight="1" thickTop="1">
      <c r="B38" s="148" t="s">
        <v>844</v>
      </c>
      <c r="C38" s="148"/>
      <c r="D38" s="1814" t="s">
        <v>865</v>
      </c>
      <c r="E38" s="1815"/>
      <c r="F38" s="1871" t="s">
        <v>846</v>
      </c>
      <c r="G38" s="1872"/>
      <c r="H38" s="1817" t="s">
        <v>847</v>
      </c>
      <c r="I38" s="1817"/>
      <c r="J38" s="1817"/>
      <c r="K38" s="1817"/>
      <c r="L38" s="1817"/>
      <c r="M38" s="1817"/>
      <c r="N38" s="1818" t="s">
        <v>870</v>
      </c>
      <c r="O38" s="1818"/>
      <c r="P38" s="1818"/>
      <c r="Q38" s="1818"/>
      <c r="R38" s="1818"/>
      <c r="S38" s="1819"/>
    </row>
    <row r="39" spans="2:23" ht="15.75" customHeight="1">
      <c r="B39" s="615"/>
      <c r="C39" s="615"/>
      <c r="D39" s="1820"/>
      <c r="E39" s="1821"/>
      <c r="F39" s="1873"/>
      <c r="G39" s="1874"/>
      <c r="H39" s="1823" t="s">
        <v>805</v>
      </c>
      <c r="I39" s="1823"/>
      <c r="J39" s="1823" t="s">
        <v>849</v>
      </c>
      <c r="K39" s="1823"/>
      <c r="L39" s="1823" t="s">
        <v>850</v>
      </c>
      <c r="M39" s="1823"/>
      <c r="N39" s="1823" t="s">
        <v>805</v>
      </c>
      <c r="O39" s="1823"/>
      <c r="P39" s="1822" t="s">
        <v>849</v>
      </c>
      <c r="Q39" s="1822"/>
      <c r="R39" s="1823" t="s">
        <v>850</v>
      </c>
      <c r="S39" s="1824"/>
    </row>
    <row r="40" spans="2:23" s="1046" customFormat="1" ht="15.75" customHeight="1">
      <c r="B40" s="1857"/>
      <c r="C40" s="1857"/>
      <c r="D40" s="1825" t="s">
        <v>867</v>
      </c>
      <c r="E40" s="1826"/>
      <c r="F40" s="1828" t="s">
        <v>852</v>
      </c>
      <c r="G40" s="1826"/>
      <c r="H40" s="1828" t="s">
        <v>853</v>
      </c>
      <c r="I40" s="1826"/>
      <c r="J40" s="1826" t="s">
        <v>853</v>
      </c>
      <c r="K40" s="1826"/>
      <c r="L40" s="1826" t="s">
        <v>853</v>
      </c>
      <c r="M40" s="1826"/>
      <c r="N40" s="1828" t="s">
        <v>853</v>
      </c>
      <c r="O40" s="1826"/>
      <c r="P40" s="1826" t="s">
        <v>853</v>
      </c>
      <c r="Q40" s="1826"/>
      <c r="R40" s="1826" t="s">
        <v>853</v>
      </c>
      <c r="S40" s="1826"/>
      <c r="T40" s="35"/>
      <c r="U40" s="35"/>
      <c r="V40" s="35"/>
    </row>
    <row r="41" spans="2:23" s="1692" customFormat="1" ht="15.75" customHeight="1">
      <c r="B41" s="646" t="s">
        <v>854</v>
      </c>
      <c r="C41" s="1830"/>
      <c r="D41" s="1831">
        <v>1</v>
      </c>
      <c r="E41" s="1832"/>
      <c r="F41" s="1751">
        <v>18</v>
      </c>
      <c r="G41" s="1751"/>
      <c r="H41" s="1833">
        <v>36</v>
      </c>
      <c r="I41" s="1834"/>
      <c r="J41" s="1835">
        <v>20</v>
      </c>
      <c r="K41" s="1835"/>
      <c r="L41" s="1834">
        <v>16</v>
      </c>
      <c r="M41" s="1836"/>
      <c r="N41" s="1833">
        <v>528</v>
      </c>
      <c r="O41" s="1834"/>
      <c r="P41" s="1834">
        <v>262</v>
      </c>
      <c r="Q41" s="1834"/>
      <c r="R41" s="1834">
        <v>266</v>
      </c>
      <c r="S41" s="1834"/>
    </row>
    <row r="42" spans="2:23" s="1046" customFormat="1" ht="15.75" customHeight="1">
      <c r="B42" s="1861"/>
      <c r="C42" s="1861"/>
      <c r="D42" s="1862"/>
      <c r="E42" s="1863"/>
      <c r="F42" s="1864"/>
      <c r="G42" s="1865"/>
      <c r="H42" s="1866"/>
      <c r="I42" s="1863"/>
      <c r="J42" s="1863"/>
      <c r="K42" s="1863"/>
      <c r="L42" s="1863"/>
      <c r="M42" s="1863"/>
      <c r="N42" s="1866"/>
      <c r="O42" s="1863"/>
      <c r="P42" s="1863"/>
      <c r="Q42" s="1863"/>
      <c r="R42" s="1863"/>
      <c r="S42" s="1863"/>
    </row>
    <row r="43" spans="2:23" s="1692" customFormat="1" ht="15.75" hidden="1" customHeight="1" outlineLevel="1">
      <c r="B43" s="166" t="s">
        <v>855</v>
      </c>
      <c r="C43" s="167"/>
      <c r="D43" s="1700">
        <v>1</v>
      </c>
      <c r="E43" s="1701"/>
      <c r="F43" s="1707">
        <v>18</v>
      </c>
      <c r="G43" s="1701"/>
      <c r="H43" s="1838">
        <v>33</v>
      </c>
      <c r="I43" s="1839"/>
      <c r="J43" s="1839">
        <v>21</v>
      </c>
      <c r="K43" s="1839"/>
      <c r="L43" s="1839">
        <v>12</v>
      </c>
      <c r="M43" s="1839"/>
      <c r="N43" s="1838">
        <v>508</v>
      </c>
      <c r="O43" s="1839"/>
      <c r="P43" s="1839">
        <v>270</v>
      </c>
      <c r="Q43" s="1839"/>
      <c r="R43" s="1839">
        <v>238</v>
      </c>
      <c r="S43" s="1839"/>
    </row>
    <row r="44" spans="2:23" s="1692" customFormat="1" ht="15.75" hidden="1" customHeight="1" collapsed="1">
      <c r="B44" s="166" t="s">
        <v>857</v>
      </c>
      <c r="C44" s="167"/>
      <c r="D44" s="1700">
        <v>1</v>
      </c>
      <c r="E44" s="1701"/>
      <c r="F44" s="1707">
        <v>18</v>
      </c>
      <c r="G44" s="1701"/>
      <c r="H44" s="1707">
        <v>33</v>
      </c>
      <c r="I44" s="1701"/>
      <c r="J44" s="1701">
        <v>21</v>
      </c>
      <c r="K44" s="1701"/>
      <c r="L44" s="1701">
        <v>12</v>
      </c>
      <c r="M44" s="1701"/>
      <c r="N44" s="1707">
        <v>505</v>
      </c>
      <c r="O44" s="1701"/>
      <c r="P44" s="1701">
        <v>272</v>
      </c>
      <c r="Q44" s="1701"/>
      <c r="R44" s="1701">
        <v>233</v>
      </c>
      <c r="S44" s="1701"/>
    </row>
    <row r="45" spans="2:23" s="1692" customFormat="1" ht="15.75" customHeight="1">
      <c r="B45" s="166" t="s">
        <v>818</v>
      </c>
      <c r="C45" s="167"/>
      <c r="D45" s="1700">
        <v>1</v>
      </c>
      <c r="E45" s="1701"/>
      <c r="F45" s="1707">
        <v>17</v>
      </c>
      <c r="G45" s="1701"/>
      <c r="H45" s="1838">
        <v>32</v>
      </c>
      <c r="I45" s="1839"/>
      <c r="J45" s="1839">
        <v>21</v>
      </c>
      <c r="K45" s="1839"/>
      <c r="L45" s="1839">
        <v>11</v>
      </c>
      <c r="M45" s="1839"/>
      <c r="N45" s="1838">
        <v>524</v>
      </c>
      <c r="O45" s="1839"/>
      <c r="P45" s="1839">
        <v>252</v>
      </c>
      <c r="Q45" s="1839"/>
      <c r="R45" s="1839">
        <v>272</v>
      </c>
      <c r="S45" s="1839"/>
    </row>
    <row r="46" spans="2:23" s="1692" customFormat="1" ht="15.75" customHeight="1">
      <c r="B46" s="166" t="s">
        <v>819</v>
      </c>
      <c r="C46" s="167"/>
      <c r="D46" s="1700">
        <v>1</v>
      </c>
      <c r="E46" s="1701"/>
      <c r="F46" s="1868">
        <v>17</v>
      </c>
      <c r="G46" s="1700"/>
      <c r="H46" s="1838">
        <v>34</v>
      </c>
      <c r="I46" s="1839"/>
      <c r="J46" s="1840">
        <v>21</v>
      </c>
      <c r="K46" s="1840"/>
      <c r="L46" s="1839">
        <v>13</v>
      </c>
      <c r="M46" s="1839"/>
      <c r="N46" s="1838">
        <v>517</v>
      </c>
      <c r="O46" s="1839"/>
      <c r="P46" s="1839">
        <v>246</v>
      </c>
      <c r="Q46" s="1839"/>
      <c r="R46" s="1839">
        <v>271</v>
      </c>
      <c r="S46" s="1839"/>
    </row>
    <row r="47" spans="2:23" s="1692" customFormat="1" ht="15.75" customHeight="1">
      <c r="B47" s="166" t="s">
        <v>858</v>
      </c>
      <c r="C47" s="167"/>
      <c r="D47" s="1700">
        <v>1</v>
      </c>
      <c r="E47" s="1701"/>
      <c r="F47" s="1705">
        <v>16</v>
      </c>
      <c r="G47" s="1705"/>
      <c r="H47" s="1838">
        <v>32</v>
      </c>
      <c r="I47" s="1839"/>
      <c r="J47" s="1840">
        <v>20</v>
      </c>
      <c r="K47" s="1840"/>
      <c r="L47" s="1839">
        <v>12</v>
      </c>
      <c r="M47" s="1841"/>
      <c r="N47" s="1838">
        <v>511</v>
      </c>
      <c r="O47" s="1839"/>
      <c r="P47" s="1839">
        <v>244</v>
      </c>
      <c r="Q47" s="1839"/>
      <c r="R47" s="1839">
        <v>267</v>
      </c>
      <c r="S47" s="1839"/>
    </row>
    <row r="48" spans="2:23" s="1692" customFormat="1" ht="15.75" customHeight="1">
      <c r="B48" s="166" t="s">
        <v>859</v>
      </c>
      <c r="C48" s="167"/>
      <c r="D48" s="1700">
        <v>1</v>
      </c>
      <c r="E48" s="1701"/>
      <c r="F48" s="1705">
        <v>16</v>
      </c>
      <c r="G48" s="1705"/>
      <c r="H48" s="1838">
        <v>34</v>
      </c>
      <c r="I48" s="1839"/>
      <c r="J48" s="1840">
        <v>23</v>
      </c>
      <c r="K48" s="1840"/>
      <c r="L48" s="1839">
        <v>11</v>
      </c>
      <c r="M48" s="1841"/>
      <c r="N48" s="1838">
        <v>509</v>
      </c>
      <c r="O48" s="1839"/>
      <c r="P48" s="1839">
        <v>260</v>
      </c>
      <c r="Q48" s="1839"/>
      <c r="R48" s="1839">
        <v>249</v>
      </c>
      <c r="S48" s="1839"/>
    </row>
    <row r="49" spans="2:34" s="1692" customFormat="1" ht="15.75" customHeight="1">
      <c r="B49" s="166" t="s">
        <v>860</v>
      </c>
      <c r="C49" s="167"/>
      <c r="D49" s="1700">
        <v>1</v>
      </c>
      <c r="E49" s="1701"/>
      <c r="F49" s="1705">
        <v>16</v>
      </c>
      <c r="G49" s="1705"/>
      <c r="H49" s="1838">
        <v>34</v>
      </c>
      <c r="I49" s="1839"/>
      <c r="J49" s="1840">
        <v>21</v>
      </c>
      <c r="K49" s="1840"/>
      <c r="L49" s="1839">
        <v>13</v>
      </c>
      <c r="M49" s="1841"/>
      <c r="N49" s="1838">
        <v>497</v>
      </c>
      <c r="O49" s="1839"/>
      <c r="P49" s="1839">
        <v>256</v>
      </c>
      <c r="Q49" s="1839"/>
      <c r="R49" s="1839">
        <v>241</v>
      </c>
      <c r="S49" s="1839"/>
    </row>
    <row r="50" spans="2:34" s="1692" customFormat="1" ht="15.75" customHeight="1">
      <c r="B50" s="646" t="s">
        <v>861</v>
      </c>
      <c r="C50" s="1830"/>
      <c r="D50" s="1831">
        <v>1</v>
      </c>
      <c r="E50" s="1832"/>
      <c r="F50" s="1751">
        <v>17</v>
      </c>
      <c r="G50" s="1751"/>
      <c r="H50" s="1833">
        <v>34</v>
      </c>
      <c r="I50" s="1834"/>
      <c r="J50" s="1835">
        <v>20</v>
      </c>
      <c r="K50" s="1835"/>
      <c r="L50" s="1834">
        <v>14</v>
      </c>
      <c r="M50" s="1836"/>
      <c r="N50" s="1833">
        <v>510</v>
      </c>
      <c r="O50" s="1834"/>
      <c r="P50" s="1834">
        <v>257</v>
      </c>
      <c r="Q50" s="1834"/>
      <c r="R50" s="1834">
        <v>253</v>
      </c>
      <c r="S50" s="1834"/>
    </row>
    <row r="51" spans="2:34" s="1692" customFormat="1" ht="15.75" customHeight="1" thickBot="1">
      <c r="B51" s="177"/>
      <c r="C51" s="178"/>
      <c r="D51" s="1711"/>
      <c r="E51" s="1712"/>
      <c r="F51" s="1717"/>
      <c r="G51" s="1717"/>
      <c r="H51" s="1842"/>
      <c r="I51" s="1843"/>
      <c r="J51" s="1844"/>
      <c r="K51" s="1844"/>
      <c r="L51" s="1843"/>
      <c r="M51" s="1845"/>
      <c r="N51" s="1842"/>
      <c r="O51" s="1843"/>
      <c r="P51" s="1843"/>
      <c r="Q51" s="1843"/>
      <c r="R51" s="1843"/>
      <c r="S51" s="1843"/>
    </row>
    <row r="52" spans="2:34" s="1692" customFormat="1" ht="15.75" customHeight="1" thickTop="1">
      <c r="B52" s="235" t="s">
        <v>862</v>
      </c>
      <c r="C52" s="426"/>
      <c r="D52" s="1755"/>
      <c r="E52" s="1755"/>
      <c r="F52" s="1755"/>
      <c r="G52" s="1755"/>
      <c r="H52" s="1875"/>
      <c r="I52" s="1875"/>
      <c r="J52" s="1876"/>
      <c r="K52" s="1876"/>
      <c r="L52" s="1875"/>
      <c r="M52" s="1875"/>
      <c r="N52" s="1875"/>
      <c r="O52" s="1875"/>
      <c r="P52" s="1875"/>
      <c r="Q52" s="1875"/>
      <c r="R52" s="1875"/>
      <c r="S52" s="1875"/>
    </row>
    <row r="53" spans="2:34">
      <c r="B53" s="235" t="s">
        <v>871</v>
      </c>
      <c r="C53" s="78"/>
      <c r="D53" s="1877"/>
      <c r="E53" s="1877"/>
      <c r="F53" s="1877"/>
      <c r="G53" s="1877"/>
      <c r="H53" s="1877"/>
      <c r="I53" s="1877"/>
      <c r="J53" s="1877"/>
      <c r="K53" s="1877"/>
      <c r="L53" s="1877"/>
      <c r="M53" s="1877"/>
      <c r="N53" s="1877"/>
      <c r="O53" s="1877"/>
      <c r="P53" s="1813" t="s">
        <v>872</v>
      </c>
      <c r="Q53" s="1813"/>
      <c r="R53" s="1813"/>
      <c r="S53" s="1813"/>
      <c r="T53" s="1811"/>
    </row>
    <row r="54" spans="2:34">
      <c r="B54" s="1870"/>
      <c r="C54" s="1870"/>
      <c r="D54" s="1811"/>
      <c r="E54" s="1811"/>
      <c r="F54" s="1811"/>
      <c r="G54" s="1811"/>
      <c r="H54" s="1811"/>
      <c r="I54" s="1811"/>
      <c r="J54" s="1811"/>
      <c r="K54" s="1811"/>
      <c r="L54" s="1811"/>
      <c r="M54" s="1811"/>
      <c r="N54" s="1811"/>
      <c r="O54" s="1846"/>
      <c r="P54" s="1878"/>
      <c r="Q54" s="1878"/>
      <c r="R54" s="1878"/>
      <c r="S54" s="1878"/>
      <c r="T54" s="1846"/>
      <c r="U54" s="1164"/>
      <c r="V54" s="1164"/>
      <c r="W54" s="1164"/>
      <c r="X54" s="1164"/>
      <c r="Y54" s="1164"/>
      <c r="Z54" s="1164"/>
      <c r="AA54" s="1164"/>
      <c r="AB54" s="1164"/>
      <c r="AC54" s="1164"/>
      <c r="AD54" s="1164"/>
      <c r="AE54" s="1164"/>
      <c r="AF54" s="1164"/>
      <c r="AG54" s="1164"/>
      <c r="AH54" s="1164"/>
    </row>
    <row r="55" spans="2:34">
      <c r="O55" s="1164"/>
      <c r="P55" s="1164"/>
      <c r="Q55" s="1164"/>
      <c r="R55" s="1164"/>
      <c r="S55" s="1164"/>
      <c r="T55" s="1164"/>
      <c r="U55" s="1164"/>
      <c r="V55" s="1164"/>
      <c r="W55" s="1164"/>
      <c r="X55" s="1164"/>
      <c r="Y55" s="1164"/>
      <c r="Z55" s="1164"/>
      <c r="AA55" s="1164"/>
      <c r="AB55" s="1164"/>
      <c r="AC55" s="1164"/>
      <c r="AD55" s="1164"/>
      <c r="AE55" s="1164"/>
      <c r="AF55" s="1164"/>
      <c r="AG55" s="1164"/>
      <c r="AH55" s="1164"/>
    </row>
    <row r="56" spans="2:34">
      <c r="O56" s="1164"/>
      <c r="P56" s="1164"/>
      <c r="Q56" s="1164"/>
      <c r="R56" s="1164"/>
      <c r="S56" s="1164"/>
      <c r="T56" s="1164"/>
      <c r="U56" s="1164"/>
      <c r="V56" s="1164"/>
      <c r="W56" s="1164"/>
      <c r="X56" s="1164"/>
      <c r="Y56" s="1164"/>
      <c r="Z56" s="1164"/>
      <c r="AA56" s="1164"/>
      <c r="AB56" s="1164"/>
      <c r="AC56" s="1164"/>
      <c r="AD56" s="1164"/>
      <c r="AE56" s="1164"/>
      <c r="AF56" s="1164"/>
      <c r="AG56" s="1164"/>
      <c r="AH56" s="1164"/>
    </row>
    <row r="57" spans="2:34">
      <c r="O57" s="1164"/>
      <c r="P57" s="1164"/>
      <c r="Q57" s="1164"/>
      <c r="R57" s="1164"/>
      <c r="S57" s="1164"/>
      <c r="T57" s="1164"/>
      <c r="U57" s="1164"/>
      <c r="V57" s="1164"/>
      <c r="W57" s="1164"/>
      <c r="X57" s="1164"/>
      <c r="Y57" s="1164"/>
      <c r="Z57" s="1164"/>
      <c r="AA57" s="1164"/>
      <c r="AB57" s="1164"/>
      <c r="AC57" s="1164"/>
      <c r="AD57" s="1164"/>
      <c r="AE57" s="1164"/>
      <c r="AF57" s="1164"/>
      <c r="AG57" s="1164"/>
      <c r="AH57" s="1164"/>
    </row>
    <row r="58" spans="2:34">
      <c r="O58" s="1164"/>
      <c r="P58" s="1164"/>
      <c r="Q58" s="1164"/>
      <c r="R58" s="1164"/>
      <c r="S58" s="1164"/>
      <c r="T58" s="1164"/>
      <c r="U58" s="1164"/>
      <c r="V58" s="1164"/>
      <c r="W58" s="1164"/>
      <c r="X58" s="1164"/>
      <c r="Y58" s="1164"/>
      <c r="Z58" s="1164"/>
      <c r="AA58" s="1164"/>
      <c r="AB58" s="1164"/>
      <c r="AC58" s="1164"/>
      <c r="AD58" s="1164"/>
      <c r="AE58" s="1164"/>
      <c r="AF58" s="1164"/>
      <c r="AG58" s="1164"/>
      <c r="AH58" s="1164"/>
    </row>
    <row r="59" spans="2:34">
      <c r="O59" s="1164"/>
      <c r="P59" s="1164"/>
      <c r="Q59" s="1164"/>
      <c r="R59" s="1164"/>
      <c r="S59" s="1164"/>
      <c r="T59" s="1164"/>
      <c r="U59" s="1164"/>
      <c r="V59" s="1164"/>
      <c r="W59" s="1164"/>
      <c r="X59" s="1164"/>
      <c r="Y59" s="1164"/>
      <c r="Z59" s="1164"/>
      <c r="AA59" s="1164"/>
      <c r="AB59" s="1164"/>
      <c r="AC59" s="1164"/>
      <c r="AD59" s="1164"/>
      <c r="AE59" s="1164"/>
      <c r="AF59" s="1164"/>
      <c r="AG59" s="1164"/>
      <c r="AH59" s="1164"/>
    </row>
    <row r="60" spans="2:34">
      <c r="O60" s="1164"/>
      <c r="P60" s="1164"/>
      <c r="Q60" s="1164"/>
      <c r="R60" s="1164"/>
      <c r="S60" s="1164"/>
      <c r="T60" s="1164"/>
      <c r="U60" s="1164"/>
      <c r="V60" s="1164"/>
      <c r="W60" s="1164"/>
      <c r="X60" s="1164"/>
      <c r="Y60" s="1164"/>
      <c r="Z60" s="1164"/>
      <c r="AA60" s="1164"/>
      <c r="AB60" s="1164"/>
      <c r="AC60" s="1164"/>
      <c r="AD60" s="1164"/>
      <c r="AE60" s="1537"/>
      <c r="AF60" s="1537"/>
      <c r="AG60" s="1537"/>
      <c r="AH60" s="1537"/>
    </row>
    <row r="61" spans="2:34">
      <c r="O61" s="1164"/>
      <c r="P61" s="1164"/>
      <c r="Q61" s="1164"/>
      <c r="R61" s="1164"/>
      <c r="S61" s="1164"/>
      <c r="T61" s="1164"/>
      <c r="U61" s="1164"/>
      <c r="V61" s="1164"/>
      <c r="W61" s="1164"/>
      <c r="X61" s="1164"/>
      <c r="Y61" s="1164"/>
      <c r="Z61" s="1164"/>
      <c r="AA61" s="1164"/>
      <c r="AB61" s="1164"/>
      <c r="AC61" s="1164"/>
      <c r="AD61" s="1164"/>
      <c r="AE61" s="1164"/>
      <c r="AF61" s="1164"/>
      <c r="AG61" s="1164"/>
      <c r="AH61" s="1164"/>
    </row>
    <row r="62" spans="2:34">
      <c r="O62" s="1164"/>
      <c r="P62" s="1164"/>
      <c r="Q62" s="1164"/>
      <c r="R62" s="1164"/>
      <c r="S62" s="1164"/>
      <c r="T62" s="1164"/>
      <c r="U62" s="1164"/>
      <c r="V62" s="1164"/>
      <c r="W62" s="1164"/>
      <c r="X62" s="1164"/>
      <c r="Y62" s="1164"/>
      <c r="Z62" s="1164"/>
      <c r="AA62" s="1164"/>
      <c r="AB62" s="1164"/>
      <c r="AC62" s="1164"/>
      <c r="AD62" s="1164"/>
      <c r="AE62" s="1164"/>
      <c r="AF62" s="1164"/>
      <c r="AG62" s="1164"/>
      <c r="AH62" s="1164"/>
    </row>
    <row r="63" spans="2:34">
      <c r="O63" s="1164"/>
      <c r="P63" s="1164"/>
      <c r="Q63" s="1164"/>
      <c r="R63" s="1164"/>
      <c r="S63" s="1164"/>
      <c r="T63" s="1164"/>
      <c r="U63" s="1164"/>
      <c r="V63" s="1164"/>
      <c r="W63" s="1164"/>
      <c r="X63" s="1164"/>
      <c r="Y63" s="1164"/>
      <c r="Z63" s="1164"/>
      <c r="AA63" s="1164"/>
      <c r="AB63" s="1164"/>
      <c r="AC63" s="1164"/>
      <c r="AD63" s="1164"/>
      <c r="AE63" s="1164"/>
      <c r="AF63" s="1164"/>
      <c r="AG63" s="1164"/>
      <c r="AH63" s="1164"/>
    </row>
    <row r="64" spans="2:34">
      <c r="O64" s="1164"/>
      <c r="P64" s="1164"/>
      <c r="Q64" s="1164"/>
      <c r="R64" s="1164"/>
      <c r="S64" s="1164"/>
      <c r="T64" s="1164"/>
      <c r="U64" s="1164"/>
      <c r="V64" s="1164"/>
      <c r="W64" s="1164"/>
      <c r="X64" s="1164"/>
      <c r="Y64" s="1164"/>
      <c r="Z64" s="1164"/>
      <c r="AA64" s="1164"/>
      <c r="AB64" s="1164"/>
      <c r="AC64" s="1164"/>
      <c r="AD64" s="1164"/>
      <c r="AE64" s="1164"/>
      <c r="AF64" s="1164"/>
      <c r="AG64" s="1164"/>
      <c r="AH64" s="1164"/>
    </row>
  </sheetData>
  <mergeCells count="344">
    <mergeCell ref="P53:S53"/>
    <mergeCell ref="R50:S50"/>
    <mergeCell ref="B51:C51"/>
    <mergeCell ref="D51:E51"/>
    <mergeCell ref="F51:G51"/>
    <mergeCell ref="H51:I51"/>
    <mergeCell ref="J51:K51"/>
    <mergeCell ref="L51:M51"/>
    <mergeCell ref="N51:O51"/>
    <mergeCell ref="P51:Q51"/>
    <mergeCell ref="R51:S51"/>
    <mergeCell ref="P49:Q49"/>
    <mergeCell ref="R49:S49"/>
    <mergeCell ref="B50:C50"/>
    <mergeCell ref="D50:E50"/>
    <mergeCell ref="F50:G50"/>
    <mergeCell ref="H50:I50"/>
    <mergeCell ref="J50:K50"/>
    <mergeCell ref="L50:M50"/>
    <mergeCell ref="N50:O50"/>
    <mergeCell ref="P50:Q50"/>
    <mergeCell ref="N48:O48"/>
    <mergeCell ref="P48:Q48"/>
    <mergeCell ref="R48:S48"/>
    <mergeCell ref="B49:C49"/>
    <mergeCell ref="D49:E49"/>
    <mergeCell ref="F49:G49"/>
    <mergeCell ref="H49:I49"/>
    <mergeCell ref="J49:K49"/>
    <mergeCell ref="L49:M49"/>
    <mergeCell ref="N49:O49"/>
    <mergeCell ref="B48:C48"/>
    <mergeCell ref="D48:E48"/>
    <mergeCell ref="F48:G48"/>
    <mergeCell ref="H48:I48"/>
    <mergeCell ref="J48:K48"/>
    <mergeCell ref="L48:M48"/>
    <mergeCell ref="R46:S46"/>
    <mergeCell ref="B47:C47"/>
    <mergeCell ref="D47:E47"/>
    <mergeCell ref="F47:G47"/>
    <mergeCell ref="H47:I47"/>
    <mergeCell ref="J47:K47"/>
    <mergeCell ref="L47:M47"/>
    <mergeCell ref="N47:O47"/>
    <mergeCell ref="P47:Q47"/>
    <mergeCell ref="R47:S47"/>
    <mergeCell ref="P45:Q45"/>
    <mergeCell ref="R45:S45"/>
    <mergeCell ref="B46:C46"/>
    <mergeCell ref="D46:E46"/>
    <mergeCell ref="F46:G46"/>
    <mergeCell ref="H46:I46"/>
    <mergeCell ref="J46:K46"/>
    <mergeCell ref="L46:M46"/>
    <mergeCell ref="N46:O46"/>
    <mergeCell ref="P46:Q46"/>
    <mergeCell ref="N44:O44"/>
    <mergeCell ref="P44:Q44"/>
    <mergeCell ref="R44:S44"/>
    <mergeCell ref="B45:C45"/>
    <mergeCell ref="D45:E45"/>
    <mergeCell ref="F45:G45"/>
    <mergeCell ref="H45:I45"/>
    <mergeCell ref="J45:K45"/>
    <mergeCell ref="L45:M45"/>
    <mergeCell ref="N45:O45"/>
    <mergeCell ref="L43:M43"/>
    <mergeCell ref="N43:O43"/>
    <mergeCell ref="P43:Q43"/>
    <mergeCell ref="R43:S43"/>
    <mergeCell ref="B44:C44"/>
    <mergeCell ref="D44:E44"/>
    <mergeCell ref="F44:G44"/>
    <mergeCell ref="H44:I44"/>
    <mergeCell ref="J44:K44"/>
    <mergeCell ref="L44:M44"/>
    <mergeCell ref="F42:G42"/>
    <mergeCell ref="B43:C43"/>
    <mergeCell ref="D43:E43"/>
    <mergeCell ref="F43:G43"/>
    <mergeCell ref="H43:I43"/>
    <mergeCell ref="J43:K43"/>
    <mergeCell ref="R40:S40"/>
    <mergeCell ref="B41:C41"/>
    <mergeCell ref="D41:E41"/>
    <mergeCell ref="F41:G41"/>
    <mergeCell ref="H41:I41"/>
    <mergeCell ref="J41:K41"/>
    <mergeCell ref="L41:M41"/>
    <mergeCell ref="N41:O41"/>
    <mergeCell ref="P41:Q41"/>
    <mergeCell ref="R41:S41"/>
    <mergeCell ref="N39:O39"/>
    <mergeCell ref="P39:Q39"/>
    <mergeCell ref="R39:S39"/>
    <mergeCell ref="D40:E40"/>
    <mergeCell ref="F40:G40"/>
    <mergeCell ref="H40:I40"/>
    <mergeCell ref="J40:K40"/>
    <mergeCell ref="L40:M40"/>
    <mergeCell ref="N40:O40"/>
    <mergeCell ref="P40:Q40"/>
    <mergeCell ref="R34:S34"/>
    <mergeCell ref="P37:S37"/>
    <mergeCell ref="B38:C39"/>
    <mergeCell ref="D38:E39"/>
    <mergeCell ref="F38:G39"/>
    <mergeCell ref="H38:M38"/>
    <mergeCell ref="N38:S38"/>
    <mergeCell ref="H39:I39"/>
    <mergeCell ref="J39:K39"/>
    <mergeCell ref="L39:M39"/>
    <mergeCell ref="P33:Q33"/>
    <mergeCell ref="R33:S33"/>
    <mergeCell ref="B34:C34"/>
    <mergeCell ref="D34:E34"/>
    <mergeCell ref="F34:G34"/>
    <mergeCell ref="H34:I34"/>
    <mergeCell ref="J34:K34"/>
    <mergeCell ref="L34:M34"/>
    <mergeCell ref="N34:O34"/>
    <mergeCell ref="P34:Q34"/>
    <mergeCell ref="N32:O32"/>
    <mergeCell ref="P32:Q32"/>
    <mergeCell ref="R32:S32"/>
    <mergeCell ref="B33:C33"/>
    <mergeCell ref="D33:E33"/>
    <mergeCell ref="F33:G33"/>
    <mergeCell ref="H33:I33"/>
    <mergeCell ref="J33:K33"/>
    <mergeCell ref="L33:M33"/>
    <mergeCell ref="N33:O33"/>
    <mergeCell ref="B32:C32"/>
    <mergeCell ref="D32:E32"/>
    <mergeCell ref="F32:G32"/>
    <mergeCell ref="H32:I32"/>
    <mergeCell ref="J32:K32"/>
    <mergeCell ref="L32:M32"/>
    <mergeCell ref="R30:S30"/>
    <mergeCell ref="B31:C31"/>
    <mergeCell ref="D31:E31"/>
    <mergeCell ref="F31:G31"/>
    <mergeCell ref="H31:I31"/>
    <mergeCell ref="J31:K31"/>
    <mergeCell ref="L31:M31"/>
    <mergeCell ref="N31:O31"/>
    <mergeCell ref="P31:Q31"/>
    <mergeCell ref="R31:S31"/>
    <mergeCell ref="P29:Q29"/>
    <mergeCell ref="R29:S29"/>
    <mergeCell ref="B30:C30"/>
    <mergeCell ref="D30:E30"/>
    <mergeCell ref="F30:G30"/>
    <mergeCell ref="H30:I30"/>
    <mergeCell ref="J30:K30"/>
    <mergeCell ref="L30:M30"/>
    <mergeCell ref="N30:O30"/>
    <mergeCell ref="P30:Q30"/>
    <mergeCell ref="N28:O28"/>
    <mergeCell ref="P28:Q28"/>
    <mergeCell ref="R28:S28"/>
    <mergeCell ref="B29:C29"/>
    <mergeCell ref="D29:E29"/>
    <mergeCell ref="F29:G29"/>
    <mergeCell ref="H29:I29"/>
    <mergeCell ref="J29:K29"/>
    <mergeCell ref="L29:M29"/>
    <mergeCell ref="N29:O29"/>
    <mergeCell ref="B28:C28"/>
    <mergeCell ref="D28:E28"/>
    <mergeCell ref="F28:G28"/>
    <mergeCell ref="H28:I28"/>
    <mergeCell ref="J28:K28"/>
    <mergeCell ref="L28:M28"/>
    <mergeCell ref="R26:S26"/>
    <mergeCell ref="B27:C27"/>
    <mergeCell ref="D27:E27"/>
    <mergeCell ref="F27:G27"/>
    <mergeCell ref="H27:I27"/>
    <mergeCell ref="J27:K27"/>
    <mergeCell ref="L27:M27"/>
    <mergeCell ref="N27:O27"/>
    <mergeCell ref="P27:Q27"/>
    <mergeCell ref="R27:S27"/>
    <mergeCell ref="R24:S24"/>
    <mergeCell ref="F25:G25"/>
    <mergeCell ref="B26:C26"/>
    <mergeCell ref="D26:E26"/>
    <mergeCell ref="F26:G26"/>
    <mergeCell ref="H26:I26"/>
    <mergeCell ref="J26:K26"/>
    <mergeCell ref="L26:M26"/>
    <mergeCell ref="N26:O26"/>
    <mergeCell ref="P26:Q26"/>
    <mergeCell ref="P23:Q23"/>
    <mergeCell ref="R23:S23"/>
    <mergeCell ref="B24:C24"/>
    <mergeCell ref="D24:E24"/>
    <mergeCell ref="F24:G24"/>
    <mergeCell ref="H24:I24"/>
    <mergeCell ref="J24:K24"/>
    <mergeCell ref="L24:M24"/>
    <mergeCell ref="N24:O24"/>
    <mergeCell ref="P24:Q24"/>
    <mergeCell ref="D23:E23"/>
    <mergeCell ref="F23:G23"/>
    <mergeCell ref="H23:I23"/>
    <mergeCell ref="J23:K23"/>
    <mergeCell ref="L23:M23"/>
    <mergeCell ref="N23:O23"/>
    <mergeCell ref="H22:I22"/>
    <mergeCell ref="J22:K22"/>
    <mergeCell ref="L22:M22"/>
    <mergeCell ref="N22:O22"/>
    <mergeCell ref="P22:Q22"/>
    <mergeCell ref="R22:S22"/>
    <mergeCell ref="N17:O17"/>
    <mergeCell ref="P17:Q17"/>
    <mergeCell ref="R17:S17"/>
    <mergeCell ref="U18:W18"/>
    <mergeCell ref="P20:S20"/>
    <mergeCell ref="B21:C22"/>
    <mergeCell ref="D21:E22"/>
    <mergeCell ref="F21:G22"/>
    <mergeCell ref="H21:M21"/>
    <mergeCell ref="N21:S21"/>
    <mergeCell ref="B17:C17"/>
    <mergeCell ref="D17:E17"/>
    <mergeCell ref="F17:G17"/>
    <mergeCell ref="H17:I17"/>
    <mergeCell ref="J17:K17"/>
    <mergeCell ref="L17:M17"/>
    <mergeCell ref="R15:S15"/>
    <mergeCell ref="B16:C16"/>
    <mergeCell ref="D16:E16"/>
    <mergeCell ref="F16:G16"/>
    <mergeCell ref="H16:I16"/>
    <mergeCell ref="J16:K16"/>
    <mergeCell ref="L16:M16"/>
    <mergeCell ref="N16:O16"/>
    <mergeCell ref="P16:Q16"/>
    <mergeCell ref="R16:S16"/>
    <mergeCell ref="P14:Q14"/>
    <mergeCell ref="R14:S14"/>
    <mergeCell ref="B15:C15"/>
    <mergeCell ref="D15:E15"/>
    <mergeCell ref="F15:G15"/>
    <mergeCell ref="H15:I15"/>
    <mergeCell ref="J15:K15"/>
    <mergeCell ref="L15:M15"/>
    <mergeCell ref="N15:O15"/>
    <mergeCell ref="P15:Q15"/>
    <mergeCell ref="N13:O13"/>
    <mergeCell ref="P13:Q13"/>
    <mergeCell ref="R13:S13"/>
    <mergeCell ref="B14:C14"/>
    <mergeCell ref="D14:E14"/>
    <mergeCell ref="F14:G14"/>
    <mergeCell ref="H14:I14"/>
    <mergeCell ref="J14:K14"/>
    <mergeCell ref="L14:M14"/>
    <mergeCell ref="N14:O14"/>
    <mergeCell ref="B13:C13"/>
    <mergeCell ref="D13:E13"/>
    <mergeCell ref="F13:G13"/>
    <mergeCell ref="H13:I13"/>
    <mergeCell ref="J13:K13"/>
    <mergeCell ref="L13:M13"/>
    <mergeCell ref="R11:S11"/>
    <mergeCell ref="B12:C12"/>
    <mergeCell ref="D12:E12"/>
    <mergeCell ref="F12:G12"/>
    <mergeCell ref="H12:I12"/>
    <mergeCell ref="J12:K12"/>
    <mergeCell ref="L12:M12"/>
    <mergeCell ref="N12:O12"/>
    <mergeCell ref="P12:Q12"/>
    <mergeCell ref="R12:S12"/>
    <mergeCell ref="P10:Q10"/>
    <mergeCell ref="R10:S10"/>
    <mergeCell ref="B11:C11"/>
    <mergeCell ref="D11:E11"/>
    <mergeCell ref="F11:G11"/>
    <mergeCell ref="H11:I11"/>
    <mergeCell ref="J11:K11"/>
    <mergeCell ref="L11:M11"/>
    <mergeCell ref="N11:O11"/>
    <mergeCell ref="P11:Q11"/>
    <mergeCell ref="N9:O9"/>
    <mergeCell ref="P9:Q9"/>
    <mergeCell ref="R9:S9"/>
    <mergeCell ref="B10:C10"/>
    <mergeCell ref="D10:E10"/>
    <mergeCell ref="F10:G10"/>
    <mergeCell ref="H10:I10"/>
    <mergeCell ref="J10:K10"/>
    <mergeCell ref="L10:M10"/>
    <mergeCell ref="N10:O10"/>
    <mergeCell ref="B9:C9"/>
    <mergeCell ref="D9:E9"/>
    <mergeCell ref="F9:G9"/>
    <mergeCell ref="H9:I9"/>
    <mergeCell ref="J9:K9"/>
    <mergeCell ref="L9:M9"/>
    <mergeCell ref="R7:S7"/>
    <mergeCell ref="D8:E8"/>
    <mergeCell ref="F8:G8"/>
    <mergeCell ref="H8:I8"/>
    <mergeCell ref="J8:K8"/>
    <mergeCell ref="L8:M8"/>
    <mergeCell ref="N8:O8"/>
    <mergeCell ref="P8:Q8"/>
    <mergeCell ref="R8:S8"/>
    <mergeCell ref="P6:Q6"/>
    <mergeCell ref="R6:S6"/>
    <mergeCell ref="B7:C7"/>
    <mergeCell ref="D7:E7"/>
    <mergeCell ref="F7:G7"/>
    <mergeCell ref="H7:I7"/>
    <mergeCell ref="J7:K7"/>
    <mergeCell ref="L7:M7"/>
    <mergeCell ref="N7:O7"/>
    <mergeCell ref="P7:Q7"/>
    <mergeCell ref="L5:M5"/>
    <mergeCell ref="N5:O5"/>
    <mergeCell ref="P5:Q5"/>
    <mergeCell ref="R5:S5"/>
    <mergeCell ref="D6:E6"/>
    <mergeCell ref="F6:G6"/>
    <mergeCell ref="H6:I6"/>
    <mergeCell ref="J6:K6"/>
    <mergeCell ref="L6:M6"/>
    <mergeCell ref="N6:O6"/>
    <mergeCell ref="B1:C1"/>
    <mergeCell ref="J3:K3"/>
    <mergeCell ref="P3:S3"/>
    <mergeCell ref="B4:C5"/>
    <mergeCell ref="D4:E5"/>
    <mergeCell ref="F4:G5"/>
    <mergeCell ref="H4:M4"/>
    <mergeCell ref="N4:S4"/>
    <mergeCell ref="H5:I5"/>
    <mergeCell ref="J5:K5"/>
  </mergeCells>
  <phoneticPr fontId="3"/>
  <pageMargins left="0.51181102362204722" right="0.51181102362204722" top="0.55118110236220474" bottom="0.55118110236220474" header="0.31496062992125984" footer="0.31496062992125984"/>
  <pageSetup paperSize="9" firstPageNumber="37" orientation="portrait" useFirstPageNumber="1" r:id="rId1"/>
  <headerFooter>
    <oddFooter>&amp;C&amp;"HGPｺﾞｼｯｸM,ﾒﾃﾞｨｳﾑ"&amp;10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DABC4-6ECD-46C5-9F1E-4D75B783F3C6}">
  <dimension ref="A1:AH54"/>
  <sheetViews>
    <sheetView tabSelected="1" view="pageBreakPreview" zoomScaleNormal="100" zoomScaleSheetLayoutView="100" workbookViewId="0">
      <selection activeCell="Q33" sqref="Q33:V33"/>
    </sheetView>
  </sheetViews>
  <sheetFormatPr defaultRowHeight="13.5"/>
  <cols>
    <col min="1" max="1" width="2" customWidth="1"/>
    <col min="2" max="2" width="0.25" customWidth="1"/>
    <col min="3" max="3" width="12.375" customWidth="1"/>
    <col min="4" max="4" width="5" customWidth="1"/>
    <col min="5" max="18" width="4.875" customWidth="1"/>
    <col min="19" max="19" width="3.625" customWidth="1"/>
    <col min="20" max="20" width="2.25" customWidth="1"/>
    <col min="21" max="24" width="3.625" customWidth="1"/>
    <col min="25" max="30" width="9" customWidth="1"/>
    <col min="36" max="36" width="0.125" customWidth="1"/>
    <col min="37" max="41" width="0" hidden="1" customWidth="1"/>
  </cols>
  <sheetData>
    <row r="1" spans="1:24" ht="15.75" customHeight="1">
      <c r="A1" s="1046"/>
      <c r="B1" s="1870"/>
      <c r="C1" s="1870"/>
      <c r="D1" s="1811"/>
      <c r="E1" s="1811"/>
      <c r="F1" s="1811"/>
      <c r="G1" s="1811"/>
      <c r="H1" s="1811"/>
      <c r="I1" s="1811"/>
      <c r="J1" s="1846"/>
      <c r="K1" s="1846"/>
      <c r="L1" s="1846"/>
      <c r="M1" s="1846"/>
      <c r="N1" s="1811"/>
      <c r="O1" s="1811"/>
      <c r="P1" s="1811"/>
      <c r="Q1" s="1811"/>
      <c r="R1" s="1811"/>
      <c r="S1" s="1811"/>
      <c r="T1" s="1811"/>
      <c r="U1" s="1846"/>
      <c r="V1" s="1846"/>
      <c r="W1" s="1846"/>
      <c r="X1" s="1846"/>
    </row>
    <row r="2" spans="1:24" ht="15.75" customHeight="1">
      <c r="B2" s="4"/>
      <c r="C2" s="5" t="s">
        <v>873</v>
      </c>
      <c r="D2" s="1811"/>
      <c r="E2" s="1811"/>
      <c r="F2" s="1811"/>
      <c r="G2" s="1879"/>
      <c r="H2" s="1879"/>
      <c r="I2" s="1879"/>
      <c r="J2" s="1879"/>
      <c r="K2" s="1879"/>
      <c r="L2" s="1879"/>
      <c r="M2" s="1879"/>
      <c r="N2" s="1879"/>
      <c r="O2" s="1879"/>
      <c r="P2" s="1879"/>
      <c r="Q2" s="1879"/>
      <c r="R2" s="1879"/>
      <c r="S2" s="1879"/>
    </row>
    <row r="3" spans="1:24" ht="15.75" customHeight="1" thickBot="1">
      <c r="B3" s="4"/>
      <c r="C3" s="1880" t="s">
        <v>874</v>
      </c>
      <c r="D3" s="1880"/>
      <c r="E3" s="1811"/>
      <c r="F3" s="1811"/>
      <c r="G3" s="1879"/>
      <c r="H3" s="1879"/>
      <c r="I3" s="1881"/>
      <c r="J3" s="1881"/>
      <c r="K3" s="1881"/>
      <c r="L3" s="1881"/>
      <c r="M3" s="1882" t="s">
        <v>875</v>
      </c>
      <c r="N3" s="1882"/>
      <c r="O3" s="1882"/>
    </row>
    <row r="4" spans="1:24" s="1723" customFormat="1" ht="15.75" customHeight="1" thickTop="1">
      <c r="B4" s="148" t="s">
        <v>844</v>
      </c>
      <c r="C4" s="148"/>
      <c r="D4" s="1883" t="s">
        <v>805</v>
      </c>
      <c r="E4" s="1816"/>
      <c r="F4" s="1871"/>
      <c r="G4" s="1871" t="s">
        <v>876</v>
      </c>
      <c r="H4" s="1872"/>
      <c r="I4" s="1884"/>
      <c r="J4" s="1871" t="s">
        <v>877</v>
      </c>
      <c r="K4" s="1872"/>
      <c r="L4" s="1884"/>
      <c r="M4" s="1885" t="s">
        <v>878</v>
      </c>
      <c r="N4" s="1885"/>
      <c r="O4" s="1885"/>
    </row>
    <row r="5" spans="1:24" s="1723" customFormat="1" ht="15.75" customHeight="1">
      <c r="B5" s="615"/>
      <c r="C5" s="615"/>
      <c r="D5" s="1886" t="s">
        <v>879</v>
      </c>
      <c r="E5" s="1887" t="s">
        <v>849</v>
      </c>
      <c r="F5" s="1888" t="s">
        <v>850</v>
      </c>
      <c r="G5" s="1888" t="s">
        <v>879</v>
      </c>
      <c r="H5" s="1889" t="s">
        <v>849</v>
      </c>
      <c r="I5" s="1890" t="s">
        <v>850</v>
      </c>
      <c r="J5" s="1888" t="s">
        <v>879</v>
      </c>
      <c r="K5" s="1889" t="s">
        <v>849</v>
      </c>
      <c r="L5" s="1890" t="s">
        <v>850</v>
      </c>
      <c r="M5" s="1891" t="s">
        <v>879</v>
      </c>
      <c r="N5" s="1889" t="s">
        <v>849</v>
      </c>
      <c r="O5" s="1889" t="s">
        <v>850</v>
      </c>
    </row>
    <row r="6" spans="1:24" s="1046" customFormat="1" ht="15.75" customHeight="1">
      <c r="B6" s="1797"/>
      <c r="C6" s="1857"/>
      <c r="D6" s="1892" t="s">
        <v>769</v>
      </c>
      <c r="E6" s="1893" t="s">
        <v>769</v>
      </c>
      <c r="F6" s="1893" t="s">
        <v>769</v>
      </c>
      <c r="G6" s="1894" t="s">
        <v>769</v>
      </c>
      <c r="H6" s="1893" t="s">
        <v>769</v>
      </c>
      <c r="I6" s="1895" t="s">
        <v>769</v>
      </c>
      <c r="J6" s="1894" t="s">
        <v>769</v>
      </c>
      <c r="K6" s="1893" t="s">
        <v>769</v>
      </c>
      <c r="L6" s="1895" t="s">
        <v>769</v>
      </c>
      <c r="M6" s="1893" t="s">
        <v>769</v>
      </c>
      <c r="N6" s="1893" t="s">
        <v>769</v>
      </c>
      <c r="O6" s="1893" t="s">
        <v>769</v>
      </c>
    </row>
    <row r="7" spans="1:24" s="1692" customFormat="1" ht="15.75" customHeight="1">
      <c r="B7" s="1698"/>
      <c r="C7" s="1896" t="s">
        <v>46</v>
      </c>
      <c r="D7" s="1897">
        <f>E7+F7</f>
        <v>191</v>
      </c>
      <c r="E7" s="1898">
        <f>H7+K7+N7</f>
        <v>86</v>
      </c>
      <c r="F7" s="1898">
        <f>I7+L7+O7</f>
        <v>105</v>
      </c>
      <c r="G7" s="1899">
        <f>H7+I7</f>
        <v>47</v>
      </c>
      <c r="H7" s="1900">
        <v>22</v>
      </c>
      <c r="I7" s="1901">
        <v>25</v>
      </c>
      <c r="J7" s="1899">
        <f>K7+L7</f>
        <v>64</v>
      </c>
      <c r="K7" s="1900">
        <v>26</v>
      </c>
      <c r="L7" s="1901">
        <v>38</v>
      </c>
      <c r="M7" s="1900">
        <f>N7+O7</f>
        <v>80</v>
      </c>
      <c r="N7" s="1900">
        <v>38</v>
      </c>
      <c r="O7" s="1900">
        <v>42</v>
      </c>
    </row>
    <row r="8" spans="1:24" s="1692" customFormat="1" ht="15.75" customHeight="1">
      <c r="B8" s="1698"/>
      <c r="C8" s="426"/>
      <c r="D8" s="1756"/>
      <c r="E8" s="1755"/>
      <c r="F8" s="1755"/>
      <c r="G8" s="1902"/>
      <c r="H8" s="1875"/>
      <c r="I8" s="1903"/>
      <c r="J8" s="1902"/>
      <c r="K8" s="1875"/>
      <c r="L8" s="1903"/>
      <c r="M8" s="1875"/>
      <c r="N8" s="1875"/>
      <c r="O8" s="1875"/>
    </row>
    <row r="9" spans="1:24" s="1692" customFormat="1" ht="15.75" customHeight="1">
      <c r="B9" s="1698"/>
      <c r="C9" s="426" t="s">
        <v>819</v>
      </c>
      <c r="D9" s="1756">
        <f>E9+F9</f>
        <v>185</v>
      </c>
      <c r="E9" s="1755">
        <f t="shared" ref="E9:F9" si="0">+K9+N9</f>
        <v>98</v>
      </c>
      <c r="F9" s="1755">
        <f t="shared" si="0"/>
        <v>87</v>
      </c>
      <c r="G9" s="1904" t="s">
        <v>21</v>
      </c>
      <c r="H9" s="1876" t="s">
        <v>21</v>
      </c>
      <c r="I9" s="1876" t="s">
        <v>21</v>
      </c>
      <c r="J9" s="1902">
        <f>K9+L9</f>
        <v>103</v>
      </c>
      <c r="K9" s="1875">
        <v>50</v>
      </c>
      <c r="L9" s="1903">
        <v>53</v>
      </c>
      <c r="M9" s="1875">
        <f>N9+O9</f>
        <v>82</v>
      </c>
      <c r="N9" s="1875">
        <v>48</v>
      </c>
      <c r="O9" s="1875">
        <v>34</v>
      </c>
    </row>
    <row r="10" spans="1:24" s="1692" customFormat="1" ht="15.75" customHeight="1">
      <c r="B10" s="1698"/>
      <c r="C10" s="426" t="s">
        <v>623</v>
      </c>
      <c r="D10" s="1756">
        <f>E10+F10</f>
        <v>255</v>
      </c>
      <c r="E10" s="1755">
        <f>+H10+K10+N10</f>
        <v>123</v>
      </c>
      <c r="F10" s="1755">
        <f>+I10+L10+O10</f>
        <v>132</v>
      </c>
      <c r="G10" s="1902">
        <f>H10+I10</f>
        <v>71</v>
      </c>
      <c r="H10" s="1875">
        <v>33</v>
      </c>
      <c r="I10" s="1903">
        <v>38</v>
      </c>
      <c r="J10" s="1902">
        <f>K10+L10</f>
        <v>78</v>
      </c>
      <c r="K10" s="1875">
        <v>39</v>
      </c>
      <c r="L10" s="1903">
        <v>39</v>
      </c>
      <c r="M10" s="1875">
        <f>N10+O10</f>
        <v>106</v>
      </c>
      <c r="N10" s="1875">
        <v>51</v>
      </c>
      <c r="O10" s="1875">
        <v>55</v>
      </c>
    </row>
    <row r="11" spans="1:24" s="1692" customFormat="1" ht="15.75" customHeight="1">
      <c r="B11" s="1698"/>
      <c r="C11" s="426" t="s">
        <v>50</v>
      </c>
      <c r="D11" s="1756">
        <f>E11+F11</f>
        <v>218</v>
      </c>
      <c r="E11" s="1755">
        <f>+H11+K11+N11</f>
        <v>103</v>
      </c>
      <c r="F11" s="1755">
        <f>+I11+L11+O11</f>
        <v>115</v>
      </c>
      <c r="G11" s="1902">
        <f>H11+I11</f>
        <v>66</v>
      </c>
      <c r="H11" s="1875">
        <v>28</v>
      </c>
      <c r="I11" s="1903">
        <v>38</v>
      </c>
      <c r="J11" s="1902">
        <f>K11+L11</f>
        <v>71</v>
      </c>
      <c r="K11" s="1875">
        <v>34</v>
      </c>
      <c r="L11" s="1903">
        <v>37</v>
      </c>
      <c r="M11" s="1875">
        <f>N11+O11</f>
        <v>81</v>
      </c>
      <c r="N11" s="1875">
        <v>41</v>
      </c>
      <c r="O11" s="1875">
        <v>40</v>
      </c>
    </row>
    <row r="12" spans="1:24" s="1692" customFormat="1" ht="15.75" customHeight="1">
      <c r="B12" s="1698"/>
      <c r="C12" s="426" t="s">
        <v>51</v>
      </c>
      <c r="D12" s="1756">
        <f>E12+F12</f>
        <v>221</v>
      </c>
      <c r="E12" s="1755">
        <f>H12+K12+N12</f>
        <v>105</v>
      </c>
      <c r="F12" s="1755">
        <f>I12+L12+O12</f>
        <v>116</v>
      </c>
      <c r="G12" s="1902">
        <f>H12+I12</f>
        <v>73</v>
      </c>
      <c r="H12" s="1875">
        <v>34</v>
      </c>
      <c r="I12" s="1903">
        <v>39</v>
      </c>
      <c r="J12" s="1902">
        <f>K12+L12</f>
        <v>73</v>
      </c>
      <c r="K12" s="1875">
        <v>32</v>
      </c>
      <c r="L12" s="1903">
        <v>41</v>
      </c>
      <c r="M12" s="1875">
        <f>N12+O12</f>
        <v>75</v>
      </c>
      <c r="N12" s="1875">
        <v>39</v>
      </c>
      <c r="O12" s="1875">
        <v>36</v>
      </c>
    </row>
    <row r="13" spans="1:24" s="1692" customFormat="1" ht="15.75" customHeight="1">
      <c r="B13" s="1698"/>
      <c r="C13" s="1896" t="s">
        <v>52</v>
      </c>
      <c r="D13" s="1897">
        <f>E13+F13</f>
        <v>211</v>
      </c>
      <c r="E13" s="1898">
        <f>H13+K13+N13</f>
        <v>95</v>
      </c>
      <c r="F13" s="1898">
        <f>I13+L13+O13</f>
        <v>116</v>
      </c>
      <c r="G13" s="1899">
        <f>H13+I13</f>
        <v>63</v>
      </c>
      <c r="H13" s="1900">
        <v>28</v>
      </c>
      <c r="I13" s="1901">
        <v>35</v>
      </c>
      <c r="J13" s="1899">
        <f>K13+L13</f>
        <v>75</v>
      </c>
      <c r="K13" s="1900">
        <v>35</v>
      </c>
      <c r="L13" s="1901">
        <v>40</v>
      </c>
      <c r="M13" s="1900">
        <f>N13+O13</f>
        <v>73</v>
      </c>
      <c r="N13" s="1900">
        <v>32</v>
      </c>
      <c r="O13" s="1900">
        <v>41</v>
      </c>
    </row>
    <row r="14" spans="1:24" s="1692" customFormat="1" ht="15.75" customHeight="1" thickBot="1">
      <c r="B14" s="1698"/>
      <c r="C14" s="1905"/>
      <c r="D14" s="1906"/>
      <c r="E14" s="1907"/>
      <c r="F14" s="1907"/>
      <c r="G14" s="1908"/>
      <c r="H14" s="1909"/>
      <c r="I14" s="1910"/>
      <c r="J14" s="1908"/>
      <c r="K14" s="1909"/>
      <c r="L14" s="1910"/>
      <c r="M14" s="1909"/>
      <c r="N14" s="1909"/>
      <c r="O14" s="1909"/>
    </row>
    <row r="15" spans="1:24" s="1692" customFormat="1" ht="15.75" customHeight="1" thickTop="1">
      <c r="B15" s="1698"/>
      <c r="C15" s="1911" t="s">
        <v>880</v>
      </c>
      <c r="D15" s="1911"/>
      <c r="E15" s="1911"/>
      <c r="F15" s="1911"/>
      <c r="G15" s="1911"/>
      <c r="H15" s="1911"/>
      <c r="I15" s="1911"/>
      <c r="J15" s="1911"/>
      <c r="K15" s="1911"/>
      <c r="L15" s="1911"/>
      <c r="M15" s="1911"/>
      <c r="N15" s="1911"/>
      <c r="O15" s="1911"/>
    </row>
    <row r="16" spans="1:24" ht="15.75" customHeight="1">
      <c r="B16" s="1870"/>
      <c r="C16" s="1870"/>
      <c r="D16" s="1912"/>
      <c r="E16" s="1912"/>
      <c r="F16" s="1912"/>
      <c r="G16" s="1879"/>
      <c r="H16" s="1879"/>
      <c r="I16" s="1879"/>
      <c r="J16" s="1879"/>
      <c r="K16" s="1879"/>
      <c r="L16" s="1879"/>
      <c r="M16" s="1879"/>
      <c r="N16" s="1879"/>
      <c r="O16" s="1879"/>
      <c r="P16" s="1879"/>
      <c r="Q16" s="1879"/>
      <c r="R16" s="1879"/>
      <c r="S16" s="1879"/>
      <c r="T16" s="1879"/>
      <c r="U16" s="1879"/>
      <c r="V16" s="1879"/>
      <c r="W16" s="1879"/>
      <c r="X16" s="1879"/>
    </row>
    <row r="17" spans="2:24" ht="15.75" customHeight="1" thickBot="1">
      <c r="B17" s="4"/>
      <c r="C17" s="1880" t="s">
        <v>881</v>
      </c>
      <c r="D17" s="1880"/>
      <c r="E17" s="1811"/>
      <c r="F17" s="1811"/>
      <c r="G17" s="1879"/>
      <c r="H17" s="1879"/>
      <c r="I17" s="1879"/>
      <c r="J17" s="1879"/>
      <c r="K17" s="1879"/>
      <c r="L17" s="1879"/>
      <c r="M17" s="1882" t="s">
        <v>875</v>
      </c>
      <c r="N17" s="1882"/>
      <c r="O17" s="1882"/>
      <c r="P17" s="1879"/>
      <c r="Q17" s="1879"/>
      <c r="R17" s="1879"/>
      <c r="S17" s="1879"/>
      <c r="T17" s="1879"/>
      <c r="U17" s="1879"/>
      <c r="V17" s="1879"/>
      <c r="W17" s="1879"/>
      <c r="X17" s="1879"/>
    </row>
    <row r="18" spans="2:24" ht="15.75" customHeight="1" thickTop="1">
      <c r="B18" s="288" t="s">
        <v>844</v>
      </c>
      <c r="C18" s="189"/>
      <c r="D18" s="1913" t="s">
        <v>805</v>
      </c>
      <c r="E18" s="1913"/>
      <c r="F18" s="1851"/>
      <c r="G18" s="1914" t="s">
        <v>882</v>
      </c>
      <c r="H18" s="1915"/>
      <c r="I18" s="1916"/>
      <c r="J18" s="1917" t="s">
        <v>883</v>
      </c>
      <c r="K18" s="1915"/>
      <c r="L18" s="1918"/>
      <c r="M18" s="1914" t="s">
        <v>884</v>
      </c>
      <c r="N18" s="1915"/>
      <c r="O18" s="1918"/>
    </row>
    <row r="19" spans="2:24" ht="15.75" customHeight="1">
      <c r="B19" s="289"/>
      <c r="C19" s="154"/>
      <c r="D19" s="1886" t="s">
        <v>879</v>
      </c>
      <c r="E19" s="1887" t="s">
        <v>849</v>
      </c>
      <c r="F19" s="1888" t="s">
        <v>850</v>
      </c>
      <c r="G19" s="1890" t="s">
        <v>879</v>
      </c>
      <c r="H19" s="1890" t="s">
        <v>849</v>
      </c>
      <c r="I19" s="1890" t="s">
        <v>850</v>
      </c>
      <c r="J19" s="1919" t="s">
        <v>879</v>
      </c>
      <c r="K19" s="1890" t="s">
        <v>849</v>
      </c>
      <c r="L19" s="1889" t="s">
        <v>850</v>
      </c>
      <c r="M19" s="1890" t="s">
        <v>879</v>
      </c>
      <c r="N19" s="1890" t="s">
        <v>849</v>
      </c>
      <c r="O19" s="1889" t="s">
        <v>850</v>
      </c>
    </row>
    <row r="20" spans="2:24" s="1046" customFormat="1" ht="15.75" customHeight="1">
      <c r="B20" s="1797"/>
      <c r="C20" s="1857"/>
      <c r="D20" s="1920" t="s">
        <v>769</v>
      </c>
      <c r="E20" s="1921" t="s">
        <v>769</v>
      </c>
      <c r="F20" s="1921" t="s">
        <v>769</v>
      </c>
      <c r="G20" s="1922" t="s">
        <v>769</v>
      </c>
      <c r="H20" s="1921" t="s">
        <v>769</v>
      </c>
      <c r="I20" s="1923" t="s">
        <v>769</v>
      </c>
      <c r="J20" s="1921" t="s">
        <v>769</v>
      </c>
      <c r="K20" s="1921" t="s">
        <v>769</v>
      </c>
      <c r="L20" s="1921" t="s">
        <v>769</v>
      </c>
      <c r="M20" s="1922" t="s">
        <v>769</v>
      </c>
      <c r="N20" s="1921" t="s">
        <v>769</v>
      </c>
      <c r="O20" s="1921" t="s">
        <v>769</v>
      </c>
    </row>
    <row r="21" spans="2:24" s="1692" customFormat="1" ht="15.75" customHeight="1">
      <c r="B21" s="1698"/>
      <c r="C21" s="1896" t="s">
        <v>46</v>
      </c>
      <c r="D21" s="1924">
        <f>E21+F21</f>
        <v>1155</v>
      </c>
      <c r="E21" s="1925">
        <f>+H21+K21+N21+E33+H33+K33</f>
        <v>588</v>
      </c>
      <c r="F21" s="1925">
        <f>+I21+L21+O21+F33+I33+L33</f>
        <v>567</v>
      </c>
      <c r="G21" s="1926">
        <f>H21+I21</f>
        <v>187</v>
      </c>
      <c r="H21" s="1927">
        <v>86</v>
      </c>
      <c r="I21" s="1928">
        <v>101</v>
      </c>
      <c r="J21" s="1927">
        <f>K21+L21</f>
        <v>188</v>
      </c>
      <c r="K21" s="1927">
        <v>102</v>
      </c>
      <c r="L21" s="1927">
        <v>86</v>
      </c>
      <c r="M21" s="1926">
        <f>N21+O21</f>
        <v>189</v>
      </c>
      <c r="N21" s="1927">
        <v>89</v>
      </c>
      <c r="O21" s="1927">
        <v>100</v>
      </c>
    </row>
    <row r="22" spans="2:24" s="1046" customFormat="1" ht="15.75" customHeight="1">
      <c r="B22" s="35"/>
      <c r="C22" s="1861"/>
      <c r="D22" s="1929"/>
      <c r="E22" s="1930"/>
      <c r="F22" s="1930"/>
      <c r="G22" s="1931"/>
      <c r="H22" s="1930"/>
      <c r="I22" s="1932"/>
      <c r="J22" s="1930"/>
      <c r="K22" s="1930"/>
      <c r="L22" s="1930"/>
      <c r="M22" s="1931"/>
      <c r="N22" s="1930"/>
      <c r="O22" s="1930"/>
    </row>
    <row r="23" spans="2:24" ht="15.75" customHeight="1">
      <c r="B23" s="1870"/>
      <c r="C23" s="426" t="s">
        <v>819</v>
      </c>
      <c r="D23" s="1933">
        <f>E23+F23</f>
        <v>1089</v>
      </c>
      <c r="E23" s="1759">
        <f t="shared" ref="E23:F26" si="1">+H23+K23+N23+E35+H35+K35</f>
        <v>553</v>
      </c>
      <c r="F23" s="1759">
        <f t="shared" si="1"/>
        <v>536</v>
      </c>
      <c r="G23" s="1904">
        <f>H23+I23</f>
        <v>183</v>
      </c>
      <c r="H23" s="1876">
        <v>88</v>
      </c>
      <c r="I23" s="1934">
        <v>95</v>
      </c>
      <c r="J23" s="1876">
        <f>K23+L23</f>
        <v>194</v>
      </c>
      <c r="K23" s="1876">
        <v>102</v>
      </c>
      <c r="L23" s="1876">
        <v>92</v>
      </c>
      <c r="M23" s="1904">
        <f>N23+O23</f>
        <v>179</v>
      </c>
      <c r="N23" s="1876">
        <v>83</v>
      </c>
      <c r="O23" s="1876">
        <v>96</v>
      </c>
    </row>
    <row r="24" spans="2:24" ht="15.75" customHeight="1">
      <c r="B24" s="1870"/>
      <c r="C24" s="426" t="s">
        <v>623</v>
      </c>
      <c r="D24" s="1933">
        <f>E24+F24</f>
        <v>1106</v>
      </c>
      <c r="E24" s="1759">
        <f t="shared" si="1"/>
        <v>570</v>
      </c>
      <c r="F24" s="1759">
        <f t="shared" si="1"/>
        <v>536</v>
      </c>
      <c r="G24" s="1904">
        <f>H24+I24</f>
        <v>187</v>
      </c>
      <c r="H24" s="1876">
        <v>105</v>
      </c>
      <c r="I24" s="1934">
        <v>82</v>
      </c>
      <c r="J24" s="1876">
        <f>K24+L24</f>
        <v>183</v>
      </c>
      <c r="K24" s="1876">
        <v>88</v>
      </c>
      <c r="L24" s="1876">
        <v>95</v>
      </c>
      <c r="M24" s="1904">
        <f>N24+O24</f>
        <v>196</v>
      </c>
      <c r="N24" s="1876">
        <v>103</v>
      </c>
      <c r="O24" s="1876">
        <v>93</v>
      </c>
    </row>
    <row r="25" spans="2:24" ht="15.75" customHeight="1">
      <c r="B25" s="1870"/>
      <c r="C25" s="426" t="s">
        <v>50</v>
      </c>
      <c r="D25" s="1933">
        <f>E25+F25</f>
        <v>1138</v>
      </c>
      <c r="E25" s="1759">
        <f t="shared" si="1"/>
        <v>584</v>
      </c>
      <c r="F25" s="1759">
        <f t="shared" si="1"/>
        <v>554</v>
      </c>
      <c r="G25" s="1904">
        <f>H25+I25</f>
        <v>203</v>
      </c>
      <c r="H25" s="1876">
        <v>105</v>
      </c>
      <c r="I25" s="1934">
        <v>98</v>
      </c>
      <c r="J25" s="1876">
        <f>K25+L25</f>
        <v>188</v>
      </c>
      <c r="K25" s="1876">
        <v>105</v>
      </c>
      <c r="L25" s="1876">
        <v>83</v>
      </c>
      <c r="M25" s="1904">
        <f>N25+O25</f>
        <v>187</v>
      </c>
      <c r="N25" s="1876">
        <v>92</v>
      </c>
      <c r="O25" s="1876">
        <v>95</v>
      </c>
    </row>
    <row r="26" spans="2:24" ht="15.75" customHeight="1">
      <c r="B26" s="1870"/>
      <c r="C26" s="426" t="s">
        <v>51</v>
      </c>
      <c r="D26" s="1933">
        <f>E26+F26</f>
        <v>1156</v>
      </c>
      <c r="E26" s="1759">
        <f t="shared" si="1"/>
        <v>582</v>
      </c>
      <c r="F26" s="1759">
        <f t="shared" si="1"/>
        <v>574</v>
      </c>
      <c r="G26" s="1904">
        <f>H26+I26</f>
        <v>189</v>
      </c>
      <c r="H26" s="1876">
        <v>90</v>
      </c>
      <c r="I26" s="1934">
        <v>99</v>
      </c>
      <c r="J26" s="1876">
        <f>K26+L26</f>
        <v>206</v>
      </c>
      <c r="K26" s="1876">
        <v>107</v>
      </c>
      <c r="L26" s="1876">
        <v>99</v>
      </c>
      <c r="M26" s="1904">
        <f>N26+O26</f>
        <v>189</v>
      </c>
      <c r="N26" s="1876">
        <v>106</v>
      </c>
      <c r="O26" s="1876">
        <v>83</v>
      </c>
    </row>
    <row r="27" spans="2:24" s="1692" customFormat="1" ht="15.75" customHeight="1">
      <c r="B27" s="1698"/>
      <c r="C27" s="1896" t="s">
        <v>52</v>
      </c>
      <c r="D27" s="1924">
        <f>E27+F27</f>
        <v>1160</v>
      </c>
      <c r="E27" s="1925">
        <f>+H27+K27+N27+E39+H39+K39</f>
        <v>601</v>
      </c>
      <c r="F27" s="1925">
        <f>+I27+L27+O27+F39+I39+L39</f>
        <v>559</v>
      </c>
      <c r="G27" s="1926">
        <f>H27+I27</f>
        <v>184</v>
      </c>
      <c r="H27" s="1927">
        <v>100</v>
      </c>
      <c r="I27" s="1928">
        <v>84</v>
      </c>
      <c r="J27" s="1927">
        <f>K27+L27</f>
        <v>189</v>
      </c>
      <c r="K27" s="1927">
        <v>89</v>
      </c>
      <c r="L27" s="1927">
        <v>100</v>
      </c>
      <c r="M27" s="1926">
        <f>N27+O27</f>
        <v>204</v>
      </c>
      <c r="N27" s="1927">
        <v>109</v>
      </c>
      <c r="O27" s="1927">
        <v>95</v>
      </c>
    </row>
    <row r="28" spans="2:24" s="1692" customFormat="1" ht="15.75" customHeight="1" thickBot="1">
      <c r="B28" s="1698"/>
      <c r="C28" s="1905"/>
      <c r="D28" s="230"/>
      <c r="E28" s="231"/>
      <c r="F28" s="231"/>
      <c r="G28" s="1935"/>
      <c r="H28" s="1936"/>
      <c r="I28" s="1937"/>
      <c r="J28" s="1936"/>
      <c r="K28" s="1936"/>
      <c r="L28" s="1936"/>
      <c r="M28" s="1935"/>
      <c r="N28" s="1936"/>
      <c r="O28" s="1936"/>
    </row>
    <row r="29" spans="2:24" ht="9.75" customHeight="1" thickTop="1" thickBot="1">
      <c r="B29" s="1870"/>
      <c r="C29" s="1870"/>
      <c r="D29" s="1912"/>
      <c r="E29" s="1912"/>
      <c r="F29" s="1912"/>
      <c r="G29" s="1879"/>
      <c r="H29" s="1879"/>
      <c r="I29" s="1879"/>
      <c r="J29" s="1879"/>
      <c r="K29" s="1879"/>
      <c r="L29" s="1879"/>
      <c r="M29" s="1879"/>
      <c r="N29" s="1879"/>
      <c r="O29" s="1879"/>
      <c r="P29" s="1879"/>
      <c r="Q29" s="1879"/>
      <c r="R29" s="1879"/>
      <c r="S29" s="1879"/>
      <c r="T29" s="1879"/>
      <c r="U29" s="1879"/>
      <c r="V29" s="1879"/>
      <c r="W29" s="1879"/>
      <c r="X29" s="1879"/>
    </row>
    <row r="30" spans="2:24" ht="15.75" customHeight="1" thickTop="1">
      <c r="B30" s="1870"/>
      <c r="C30" s="1938" t="s">
        <v>885</v>
      </c>
      <c r="D30" s="1918" t="s">
        <v>886</v>
      </c>
      <c r="E30" s="1885"/>
      <c r="F30" s="1885"/>
      <c r="G30" s="1819" t="s">
        <v>887</v>
      </c>
      <c r="H30" s="1885"/>
      <c r="I30" s="1939"/>
      <c r="J30" s="1917" t="s">
        <v>888</v>
      </c>
      <c r="K30" s="1915"/>
      <c r="L30" s="1918"/>
      <c r="P30" s="1879"/>
      <c r="Q30" s="1879"/>
      <c r="R30" s="1879"/>
      <c r="S30" s="1879"/>
      <c r="T30" s="1879"/>
      <c r="U30" s="1879"/>
      <c r="V30" s="1879"/>
      <c r="W30" s="1879"/>
      <c r="X30" s="1879"/>
    </row>
    <row r="31" spans="2:24" ht="15.75" customHeight="1">
      <c r="B31" s="1870"/>
      <c r="C31" s="1940"/>
      <c r="D31" s="1941" t="s">
        <v>879</v>
      </c>
      <c r="E31" s="1890" t="s">
        <v>849</v>
      </c>
      <c r="F31" s="1889" t="s">
        <v>850</v>
      </c>
      <c r="G31" s="1890" t="s">
        <v>879</v>
      </c>
      <c r="H31" s="1890" t="s">
        <v>849</v>
      </c>
      <c r="I31" s="1890" t="s">
        <v>850</v>
      </c>
      <c r="J31" s="1919" t="s">
        <v>879</v>
      </c>
      <c r="K31" s="1890" t="s">
        <v>849</v>
      </c>
      <c r="L31" s="1889" t="s">
        <v>850</v>
      </c>
      <c r="P31" s="1879"/>
      <c r="Q31" s="1879"/>
      <c r="R31" s="1875"/>
      <c r="S31" s="1879"/>
      <c r="T31" s="1879"/>
    </row>
    <row r="32" spans="2:24" ht="15.75" customHeight="1">
      <c r="B32" s="1870"/>
      <c r="C32" s="1857"/>
      <c r="D32" s="1920" t="s">
        <v>769</v>
      </c>
      <c r="E32" s="1921" t="s">
        <v>769</v>
      </c>
      <c r="F32" s="1921" t="s">
        <v>769</v>
      </c>
      <c r="G32" s="1922" t="s">
        <v>769</v>
      </c>
      <c r="H32" s="1921" t="s">
        <v>769</v>
      </c>
      <c r="I32" s="1923" t="s">
        <v>769</v>
      </c>
      <c r="J32" s="1921" t="s">
        <v>769</v>
      </c>
      <c r="K32" s="1921" t="s">
        <v>769</v>
      </c>
      <c r="L32" s="1921" t="s">
        <v>769</v>
      </c>
      <c r="P32" s="1879"/>
      <c r="Q32" s="1879"/>
      <c r="R32" s="1879"/>
      <c r="S32" s="1879"/>
      <c r="T32" s="1879"/>
    </row>
    <row r="33" spans="2:34" s="1692" customFormat="1" ht="15.75" customHeight="1">
      <c r="B33" s="1698"/>
      <c r="C33" s="1896" t="s">
        <v>46</v>
      </c>
      <c r="D33" s="1942">
        <f>E33+F33</f>
        <v>206</v>
      </c>
      <c r="E33" s="1925">
        <v>114</v>
      </c>
      <c r="F33" s="1925">
        <v>92</v>
      </c>
      <c r="G33" s="1926">
        <f>H33+I33</f>
        <v>192</v>
      </c>
      <c r="H33" s="1927">
        <v>106</v>
      </c>
      <c r="I33" s="1928">
        <v>86</v>
      </c>
      <c r="J33" s="1927">
        <f>K33+L33</f>
        <v>193</v>
      </c>
      <c r="K33" s="1927">
        <v>91</v>
      </c>
      <c r="L33" s="1927">
        <v>102</v>
      </c>
      <c r="M33" s="1876"/>
      <c r="N33" s="1876"/>
      <c r="O33" s="1876"/>
    </row>
    <row r="34" spans="2:34" s="1046" customFormat="1" ht="15.75" customHeight="1">
      <c r="B34" s="35"/>
      <c r="C34" s="1861"/>
      <c r="D34" s="1929"/>
      <c r="E34" s="1930"/>
      <c r="F34" s="1930"/>
      <c r="G34" s="1931"/>
      <c r="H34" s="1930"/>
      <c r="I34" s="1932"/>
      <c r="J34" s="1930"/>
      <c r="K34" s="1930"/>
      <c r="L34" s="1930"/>
      <c r="M34" s="1930"/>
      <c r="N34" s="1930"/>
      <c r="O34" s="1930"/>
      <c r="Q34" s="35"/>
      <c r="R34" s="35"/>
      <c r="S34" s="35"/>
      <c r="T34" s="35"/>
      <c r="U34" s="35"/>
      <c r="V34" s="35"/>
    </row>
    <row r="35" spans="2:34" ht="15.75" customHeight="1">
      <c r="B35" s="1870"/>
      <c r="C35" s="426" t="s">
        <v>819</v>
      </c>
      <c r="D35" s="1943">
        <f>E35+F35</f>
        <v>177</v>
      </c>
      <c r="E35" s="1759">
        <v>90</v>
      </c>
      <c r="F35" s="1759">
        <v>87</v>
      </c>
      <c r="G35" s="1904">
        <f>H35+I35</f>
        <v>180</v>
      </c>
      <c r="H35" s="1876">
        <v>98</v>
      </c>
      <c r="I35" s="1934">
        <v>82</v>
      </c>
      <c r="J35" s="1876">
        <f>K35+L35</f>
        <v>176</v>
      </c>
      <c r="K35" s="1876">
        <v>92</v>
      </c>
      <c r="L35" s="1876">
        <v>84</v>
      </c>
      <c r="P35" s="1879"/>
      <c r="Q35" s="1879"/>
      <c r="R35" s="1879"/>
      <c r="S35" s="1879"/>
      <c r="T35" s="1879"/>
    </row>
    <row r="36" spans="2:34" ht="15.75" customHeight="1">
      <c r="B36" s="1870"/>
      <c r="C36" s="426" t="s">
        <v>623</v>
      </c>
      <c r="D36" s="1943">
        <f>E36+F36</f>
        <v>181</v>
      </c>
      <c r="E36" s="1759">
        <v>84</v>
      </c>
      <c r="F36" s="1759">
        <v>97</v>
      </c>
      <c r="G36" s="1904">
        <f>H36+I36</f>
        <v>179</v>
      </c>
      <c r="H36" s="1876">
        <v>92</v>
      </c>
      <c r="I36" s="1934">
        <v>87</v>
      </c>
      <c r="J36" s="1876">
        <f>K36+L36</f>
        <v>180</v>
      </c>
      <c r="K36" s="1876">
        <v>98</v>
      </c>
      <c r="L36" s="1876">
        <v>82</v>
      </c>
      <c r="P36" s="1879"/>
      <c r="Q36" s="1879"/>
      <c r="R36" s="1879"/>
      <c r="S36" s="1879"/>
      <c r="T36" s="1879"/>
    </row>
    <row r="37" spans="2:34" ht="15.75" customHeight="1">
      <c r="B37" s="1870"/>
      <c r="C37" s="426" t="s">
        <v>50</v>
      </c>
      <c r="D37" s="1943">
        <f>E37+F37</f>
        <v>199</v>
      </c>
      <c r="E37" s="1759">
        <v>105</v>
      </c>
      <c r="F37" s="1759">
        <v>94</v>
      </c>
      <c r="G37" s="1904">
        <f>H37+I37</f>
        <v>184</v>
      </c>
      <c r="H37" s="1876">
        <v>85</v>
      </c>
      <c r="I37" s="1934">
        <v>99</v>
      </c>
      <c r="J37" s="1876">
        <f>K37+L37</f>
        <v>177</v>
      </c>
      <c r="K37" s="1876">
        <v>92</v>
      </c>
      <c r="L37" s="1876">
        <v>85</v>
      </c>
      <c r="P37" s="1879"/>
      <c r="Q37" s="1879"/>
      <c r="R37" s="1879"/>
      <c r="S37" s="1879"/>
      <c r="T37" s="1879"/>
    </row>
    <row r="38" spans="2:34" ht="15.75" customHeight="1">
      <c r="B38" s="1870"/>
      <c r="C38" s="426" t="s">
        <v>51</v>
      </c>
      <c r="D38" s="1943">
        <f>E38+F38</f>
        <v>190</v>
      </c>
      <c r="E38" s="1759">
        <v>91</v>
      </c>
      <c r="F38" s="1759">
        <v>99</v>
      </c>
      <c r="G38" s="1904">
        <f>H38+I38</f>
        <v>198</v>
      </c>
      <c r="H38" s="1876">
        <v>103</v>
      </c>
      <c r="I38" s="1934">
        <v>95</v>
      </c>
      <c r="J38" s="1876">
        <f>K38+L38</f>
        <v>184</v>
      </c>
      <c r="K38" s="1876">
        <v>85</v>
      </c>
      <c r="L38" s="1876">
        <v>99</v>
      </c>
      <c r="P38" s="1879"/>
      <c r="Q38" s="1879"/>
      <c r="R38" s="1879"/>
      <c r="S38" s="1879"/>
      <c r="T38" s="1879"/>
    </row>
    <row r="39" spans="2:34" s="1692" customFormat="1" ht="15.75" customHeight="1">
      <c r="B39" s="1698"/>
      <c r="C39" s="1896" t="s">
        <v>52</v>
      </c>
      <c r="D39" s="1942">
        <f>E39+F39</f>
        <v>190</v>
      </c>
      <c r="E39" s="1925">
        <v>105</v>
      </c>
      <c r="F39" s="1925">
        <v>85</v>
      </c>
      <c r="G39" s="1926">
        <f>H39+I39</f>
        <v>192</v>
      </c>
      <c r="H39" s="1927">
        <v>92</v>
      </c>
      <c r="I39" s="1928">
        <v>100</v>
      </c>
      <c r="J39" s="1927">
        <f>K39+L39</f>
        <v>201</v>
      </c>
      <c r="K39" s="1927">
        <v>106</v>
      </c>
      <c r="L39" s="1927">
        <v>95</v>
      </c>
      <c r="M39" s="1876"/>
      <c r="N39" s="1876"/>
      <c r="O39" s="1876"/>
    </row>
    <row r="40" spans="2:34" s="1692" customFormat="1" ht="15.75" customHeight="1" thickBot="1">
      <c r="B40" s="1698"/>
      <c r="C40" s="1905"/>
      <c r="D40" s="1944"/>
      <c r="E40" s="231"/>
      <c r="F40" s="231"/>
      <c r="G40" s="1935"/>
      <c r="H40" s="1936"/>
      <c r="I40" s="1937"/>
      <c r="J40" s="1936"/>
      <c r="K40" s="1936"/>
      <c r="L40" s="1936"/>
      <c r="M40" s="1876"/>
      <c r="N40" s="1876"/>
      <c r="O40" s="1876"/>
    </row>
    <row r="41" spans="2:34" ht="10.5" customHeight="1" thickTop="1">
      <c r="B41" s="1870"/>
      <c r="C41" s="1870"/>
      <c r="D41" s="1912"/>
      <c r="E41" s="1912"/>
      <c r="F41" s="1912"/>
      <c r="G41" s="1879"/>
      <c r="H41" s="1879"/>
      <c r="I41" s="1879"/>
      <c r="J41" s="1879"/>
      <c r="K41" s="1879"/>
      <c r="L41" s="1879"/>
      <c r="M41" s="1879"/>
      <c r="N41" s="1879"/>
      <c r="O41" s="1879"/>
      <c r="P41" s="1879"/>
      <c r="Q41" s="1879"/>
      <c r="R41" s="1879"/>
      <c r="S41" s="1879"/>
      <c r="T41" s="1879"/>
    </row>
    <row r="42" spans="2:34" ht="15.75" customHeight="1" thickBot="1">
      <c r="B42" s="4"/>
      <c r="C42" s="1880" t="s">
        <v>889</v>
      </c>
      <c r="D42" s="1880"/>
      <c r="E42" s="1811"/>
      <c r="F42" s="1811"/>
      <c r="G42" s="1879"/>
      <c r="H42" s="1879"/>
      <c r="I42" s="1879"/>
      <c r="J42" s="1879"/>
      <c r="K42" s="1879"/>
      <c r="L42" s="1879"/>
      <c r="M42" s="1882" t="s">
        <v>875</v>
      </c>
      <c r="N42" s="1882"/>
      <c r="O42" s="1882"/>
      <c r="P42" s="1879"/>
      <c r="Q42" s="1879"/>
      <c r="R42" s="1879"/>
      <c r="S42" s="1879"/>
      <c r="T42" s="1879"/>
      <c r="U42" s="1879"/>
      <c r="V42" s="1879"/>
      <c r="W42" s="1879"/>
      <c r="X42" s="1879"/>
    </row>
    <row r="43" spans="2:34" ht="15.75" customHeight="1" thickTop="1">
      <c r="B43" s="288" t="s">
        <v>844</v>
      </c>
      <c r="C43" s="189"/>
      <c r="D43" s="1883" t="s">
        <v>805</v>
      </c>
      <c r="E43" s="1816"/>
      <c r="F43" s="1871"/>
      <c r="G43" s="1914" t="s">
        <v>882</v>
      </c>
      <c r="H43" s="1915"/>
      <c r="I43" s="1916"/>
      <c r="J43" s="1917" t="s">
        <v>883</v>
      </c>
      <c r="K43" s="1915"/>
      <c r="L43" s="1918"/>
      <c r="M43" s="1914" t="s">
        <v>884</v>
      </c>
      <c r="N43" s="1915"/>
      <c r="O43" s="1945"/>
      <c r="P43" s="1946"/>
      <c r="Q43" s="1946"/>
      <c r="R43" s="1946"/>
      <c r="S43" s="1946"/>
      <c r="T43" s="1946"/>
      <c r="U43" s="1946"/>
      <c r="V43" s="1164"/>
      <c r="W43" s="1164"/>
      <c r="X43" s="1164"/>
      <c r="Y43" s="1164"/>
      <c r="Z43" s="1164"/>
      <c r="AA43" s="1164"/>
      <c r="AB43" s="1164"/>
      <c r="AC43" s="1164"/>
      <c r="AD43" s="1164"/>
      <c r="AE43" s="1164"/>
      <c r="AF43" s="1164"/>
      <c r="AG43" s="1164"/>
      <c r="AH43" s="1164"/>
    </row>
    <row r="44" spans="2:34" ht="15.75" customHeight="1">
      <c r="B44" s="289"/>
      <c r="C44" s="154"/>
      <c r="D44" s="1886" t="s">
        <v>879</v>
      </c>
      <c r="E44" s="1887" t="s">
        <v>849</v>
      </c>
      <c r="F44" s="1888" t="s">
        <v>850</v>
      </c>
      <c r="G44" s="1890" t="s">
        <v>879</v>
      </c>
      <c r="H44" s="1890" t="s">
        <v>849</v>
      </c>
      <c r="I44" s="1890" t="s">
        <v>850</v>
      </c>
      <c r="J44" s="1919" t="s">
        <v>879</v>
      </c>
      <c r="K44" s="1890" t="s">
        <v>849</v>
      </c>
      <c r="L44" s="1889" t="s">
        <v>850</v>
      </c>
      <c r="M44" s="1890" t="s">
        <v>879</v>
      </c>
      <c r="N44" s="1890" t="s">
        <v>849</v>
      </c>
      <c r="O44" s="1947" t="s">
        <v>850</v>
      </c>
      <c r="P44" s="1946"/>
      <c r="Q44" s="1946"/>
      <c r="R44" s="1946"/>
      <c r="S44" s="1946"/>
      <c r="T44" s="1946"/>
      <c r="U44" s="1946"/>
      <c r="V44" s="1881"/>
      <c r="W44" s="1881"/>
      <c r="X44" s="1881"/>
      <c r="Y44" s="1164"/>
      <c r="Z44" s="1164"/>
      <c r="AA44" s="1164"/>
      <c r="AB44" s="1164"/>
      <c r="AC44" s="1164"/>
      <c r="AD44" s="1164"/>
      <c r="AE44" s="1164"/>
      <c r="AF44" s="1164"/>
      <c r="AG44" s="1164"/>
      <c r="AH44" s="1164"/>
    </row>
    <row r="45" spans="2:34" s="1046" customFormat="1" ht="15.75" customHeight="1">
      <c r="B45" s="1797"/>
      <c r="C45" s="1857"/>
      <c r="D45" s="1920" t="s">
        <v>769</v>
      </c>
      <c r="E45" s="1921" t="s">
        <v>769</v>
      </c>
      <c r="F45" s="1921" t="s">
        <v>769</v>
      </c>
      <c r="G45" s="1922" t="s">
        <v>769</v>
      </c>
      <c r="H45" s="1921" t="s">
        <v>769</v>
      </c>
      <c r="I45" s="1923" t="s">
        <v>769</v>
      </c>
      <c r="J45" s="1921" t="s">
        <v>769</v>
      </c>
      <c r="K45" s="1921" t="s">
        <v>769</v>
      </c>
      <c r="L45" s="1921" t="s">
        <v>769</v>
      </c>
      <c r="M45" s="1922" t="s">
        <v>769</v>
      </c>
      <c r="N45" s="1921" t="s">
        <v>769</v>
      </c>
      <c r="O45" s="1921" t="s">
        <v>769</v>
      </c>
      <c r="P45" s="1164"/>
      <c r="Q45" s="1164"/>
      <c r="R45" s="1164"/>
      <c r="S45" s="1164"/>
      <c r="T45" s="1164"/>
      <c r="U45" s="1164"/>
      <c r="V45" s="1164"/>
      <c r="W45" s="1164"/>
      <c r="X45" s="1164"/>
    </row>
    <row r="46" spans="2:34" s="1692" customFormat="1" ht="15.75" customHeight="1">
      <c r="B46" s="1698"/>
      <c r="C46" s="1896" t="s">
        <v>46</v>
      </c>
      <c r="D46" s="1924">
        <f>E46+F46</f>
        <v>528</v>
      </c>
      <c r="E46" s="1925">
        <f>H46+K46+N46</f>
        <v>262</v>
      </c>
      <c r="F46" s="1925">
        <f>I46+L46+O46</f>
        <v>266</v>
      </c>
      <c r="G46" s="1926">
        <f>H46+I46</f>
        <v>191</v>
      </c>
      <c r="H46" s="1927">
        <v>99</v>
      </c>
      <c r="I46" s="1928">
        <v>92</v>
      </c>
      <c r="J46" s="1927">
        <f>K46+L46</f>
        <v>171</v>
      </c>
      <c r="K46" s="1927">
        <v>81</v>
      </c>
      <c r="L46" s="1927">
        <v>90</v>
      </c>
      <c r="M46" s="1926">
        <f>N46+O46</f>
        <v>166</v>
      </c>
      <c r="N46" s="1927">
        <v>82</v>
      </c>
      <c r="O46" s="1927">
        <v>84</v>
      </c>
      <c r="P46" s="1786"/>
      <c r="Q46" s="1786"/>
      <c r="R46" s="1786"/>
      <c r="S46" s="1786"/>
      <c r="T46" s="1786"/>
      <c r="U46" s="1786"/>
      <c r="V46" s="1786"/>
      <c r="W46" s="1786"/>
      <c r="X46" s="1786"/>
      <c r="Y46" s="1786"/>
      <c r="Z46" s="1786"/>
      <c r="AA46" s="1786"/>
      <c r="AB46" s="1786"/>
      <c r="AC46" s="1786"/>
      <c r="AD46" s="1786"/>
      <c r="AE46" s="1786"/>
      <c r="AF46" s="1786"/>
      <c r="AG46" s="1786"/>
      <c r="AH46" s="1786"/>
    </row>
    <row r="47" spans="2:34" s="1046" customFormat="1" ht="15.75" customHeight="1">
      <c r="B47" s="35"/>
      <c r="C47" s="1861"/>
      <c r="D47" s="1929"/>
      <c r="E47" s="1930"/>
      <c r="F47" s="1930"/>
      <c r="G47" s="1931"/>
      <c r="H47" s="1930"/>
      <c r="I47" s="1932"/>
      <c r="J47" s="1930"/>
      <c r="K47" s="1930"/>
      <c r="L47" s="1930"/>
      <c r="M47" s="1931"/>
      <c r="N47" s="1930"/>
      <c r="O47" s="1930"/>
    </row>
    <row r="48" spans="2:34" s="1692" customFormat="1" ht="15.75" customHeight="1">
      <c r="B48" s="1698"/>
      <c r="C48" s="426" t="s">
        <v>819</v>
      </c>
      <c r="D48" s="1933">
        <f t="shared" ref="D48:D50" si="2">E48+F48</f>
        <v>517</v>
      </c>
      <c r="E48" s="1759">
        <f t="shared" ref="E48:F50" si="3">H48+K48+N48</f>
        <v>246</v>
      </c>
      <c r="F48" s="1759">
        <f t="shared" si="3"/>
        <v>271</v>
      </c>
      <c r="G48" s="1904">
        <f>H48+I48</f>
        <v>178</v>
      </c>
      <c r="H48" s="1876">
        <v>86</v>
      </c>
      <c r="I48" s="1934">
        <v>92</v>
      </c>
      <c r="J48" s="1876">
        <f>K48+L48</f>
        <v>171</v>
      </c>
      <c r="K48" s="1876">
        <v>76</v>
      </c>
      <c r="L48" s="1876">
        <v>95</v>
      </c>
      <c r="M48" s="1904">
        <f>N48+O48</f>
        <v>168</v>
      </c>
      <c r="N48" s="1876">
        <v>84</v>
      </c>
      <c r="O48" s="1876">
        <v>84</v>
      </c>
      <c r="P48" s="1164"/>
      <c r="Q48" s="1164"/>
      <c r="R48" s="1164"/>
      <c r="S48" s="1164"/>
      <c r="T48" s="1164"/>
      <c r="U48" s="1164"/>
      <c r="V48" s="1164"/>
      <c r="W48" s="1164"/>
      <c r="X48" s="1164"/>
      <c r="Y48" s="1786"/>
      <c r="Z48" s="1786"/>
      <c r="AA48" s="1786"/>
      <c r="AB48" s="1786"/>
      <c r="AC48" s="1786"/>
      <c r="AD48" s="1786"/>
      <c r="AE48" s="1786"/>
      <c r="AF48" s="1786"/>
      <c r="AG48" s="1786"/>
      <c r="AH48" s="1786"/>
    </row>
    <row r="49" spans="2:34" s="1692" customFormat="1" ht="15.75" customHeight="1">
      <c r="B49" s="1698"/>
      <c r="C49" s="426" t="s">
        <v>623</v>
      </c>
      <c r="D49" s="1933">
        <f t="shared" si="2"/>
        <v>511</v>
      </c>
      <c r="E49" s="1759">
        <f t="shared" si="3"/>
        <v>244</v>
      </c>
      <c r="F49" s="1759">
        <f t="shared" si="3"/>
        <v>267</v>
      </c>
      <c r="G49" s="1904">
        <f>H49+I49</f>
        <v>161</v>
      </c>
      <c r="H49" s="1876">
        <v>82</v>
      </c>
      <c r="I49" s="1934">
        <v>79</v>
      </c>
      <c r="J49" s="1876">
        <f>K49+L49</f>
        <v>179</v>
      </c>
      <c r="K49" s="1876">
        <v>86</v>
      </c>
      <c r="L49" s="1876">
        <v>93</v>
      </c>
      <c r="M49" s="1904">
        <f>N49+O49</f>
        <v>171</v>
      </c>
      <c r="N49" s="1876">
        <v>76</v>
      </c>
      <c r="O49" s="1876">
        <v>95</v>
      </c>
      <c r="P49" s="1164"/>
      <c r="Q49" s="1164"/>
      <c r="R49" s="1164"/>
      <c r="S49" s="1164"/>
      <c r="T49" s="1164"/>
      <c r="U49" s="1164"/>
      <c r="V49" s="1164"/>
      <c r="W49" s="1164"/>
      <c r="X49" s="1164"/>
      <c r="Y49" s="1786"/>
      <c r="Z49" s="1786"/>
      <c r="AA49" s="1786"/>
      <c r="AB49" s="1786"/>
      <c r="AC49" s="1786"/>
      <c r="AD49" s="1786"/>
      <c r="AE49" s="1786"/>
      <c r="AF49" s="1786"/>
      <c r="AG49" s="1786"/>
      <c r="AH49" s="1786"/>
    </row>
    <row r="50" spans="2:34" s="1692" customFormat="1" ht="15.75" customHeight="1">
      <c r="B50" s="1698"/>
      <c r="C50" s="426" t="s">
        <v>50</v>
      </c>
      <c r="D50" s="1933">
        <f t="shared" si="2"/>
        <v>509</v>
      </c>
      <c r="E50" s="1759">
        <f t="shared" si="3"/>
        <v>260</v>
      </c>
      <c r="F50" s="1759">
        <f t="shared" si="3"/>
        <v>249</v>
      </c>
      <c r="G50" s="1904">
        <f>H50+I50</f>
        <v>168</v>
      </c>
      <c r="H50" s="1876">
        <v>92</v>
      </c>
      <c r="I50" s="1934">
        <v>76</v>
      </c>
      <c r="J50" s="1876">
        <f>K50+L50</f>
        <v>161</v>
      </c>
      <c r="K50" s="1876">
        <v>80</v>
      </c>
      <c r="L50" s="1876">
        <v>81</v>
      </c>
      <c r="M50" s="1904">
        <f>N50+O50</f>
        <v>180</v>
      </c>
      <c r="N50" s="1876">
        <v>88</v>
      </c>
      <c r="O50" s="1876">
        <v>92</v>
      </c>
      <c r="P50" s="1164"/>
      <c r="Q50" s="1164"/>
      <c r="R50" s="1164"/>
      <c r="S50" s="1164"/>
      <c r="T50" s="1164"/>
      <c r="U50" s="1164"/>
      <c r="V50" s="1164"/>
      <c r="W50" s="1164"/>
      <c r="X50" s="1164"/>
      <c r="Y50" s="1786"/>
      <c r="Z50" s="1786"/>
      <c r="AA50" s="1786"/>
      <c r="AB50" s="1786"/>
      <c r="AC50" s="1786"/>
      <c r="AD50" s="1786"/>
      <c r="AE50" s="1786"/>
      <c r="AF50" s="1786"/>
      <c r="AG50" s="1786"/>
      <c r="AH50" s="1786"/>
    </row>
    <row r="51" spans="2:34" s="1692" customFormat="1" ht="15.75" customHeight="1">
      <c r="B51" s="1698"/>
      <c r="C51" s="426" t="s">
        <v>51</v>
      </c>
      <c r="D51" s="1933">
        <f>E51+F51</f>
        <v>497</v>
      </c>
      <c r="E51" s="1759">
        <f>H51+K51+N51</f>
        <v>256</v>
      </c>
      <c r="F51" s="1759">
        <f>I51+L51+O51</f>
        <v>241</v>
      </c>
      <c r="G51" s="1904">
        <f>H51+I51</f>
        <v>166</v>
      </c>
      <c r="H51" s="1876">
        <v>83</v>
      </c>
      <c r="I51" s="1934">
        <v>83</v>
      </c>
      <c r="J51" s="1876">
        <f>K51+L51</f>
        <v>169</v>
      </c>
      <c r="K51" s="1876">
        <v>93</v>
      </c>
      <c r="L51" s="1876">
        <v>76</v>
      </c>
      <c r="M51" s="1904">
        <f>N51+O51</f>
        <v>162</v>
      </c>
      <c r="N51" s="1876">
        <v>80</v>
      </c>
      <c r="O51" s="1876">
        <v>82</v>
      </c>
      <c r="P51" s="1164"/>
      <c r="Q51" s="1164"/>
      <c r="R51" s="1164"/>
      <c r="S51" s="1164"/>
      <c r="T51" s="1164"/>
      <c r="U51" s="1164"/>
      <c r="V51" s="1164"/>
      <c r="W51" s="1164"/>
      <c r="X51" s="1164"/>
      <c r="Y51" s="1786"/>
      <c r="Z51" s="1786"/>
      <c r="AA51" s="1786"/>
      <c r="AB51" s="1786"/>
      <c r="AC51" s="1786"/>
      <c r="AD51" s="1786"/>
      <c r="AE51" s="1786"/>
      <c r="AF51" s="1786"/>
      <c r="AG51" s="1786"/>
      <c r="AH51" s="1786"/>
    </row>
    <row r="52" spans="2:34" s="1692" customFormat="1" ht="15.75" customHeight="1">
      <c r="B52" s="1698"/>
      <c r="C52" s="1896" t="s">
        <v>52</v>
      </c>
      <c r="D52" s="1924">
        <f>E52+F52</f>
        <v>510</v>
      </c>
      <c r="E52" s="1925">
        <f>H52+K52+N52</f>
        <v>257</v>
      </c>
      <c r="F52" s="1925">
        <f>I52+L52+O52</f>
        <v>253</v>
      </c>
      <c r="G52" s="1926">
        <f>H52+I52</f>
        <v>173</v>
      </c>
      <c r="H52" s="1927">
        <v>81</v>
      </c>
      <c r="I52" s="1928">
        <v>92</v>
      </c>
      <c r="J52" s="1927">
        <f>K52+L52</f>
        <v>167</v>
      </c>
      <c r="K52" s="1927">
        <v>83</v>
      </c>
      <c r="L52" s="1927">
        <v>84</v>
      </c>
      <c r="M52" s="1926">
        <f>N52+O52</f>
        <v>170</v>
      </c>
      <c r="N52" s="1927">
        <v>93</v>
      </c>
      <c r="O52" s="1927">
        <v>77</v>
      </c>
      <c r="P52" s="1786"/>
      <c r="Q52" s="1786"/>
      <c r="R52" s="1786"/>
      <c r="S52" s="1786"/>
      <c r="T52" s="1786"/>
      <c r="U52" s="1786"/>
      <c r="V52" s="1786"/>
      <c r="W52" s="1786"/>
      <c r="X52" s="1786"/>
      <c r="Y52" s="1786"/>
      <c r="Z52" s="1786"/>
      <c r="AA52" s="1786"/>
      <c r="AB52" s="1786"/>
      <c r="AC52" s="1786"/>
      <c r="AD52" s="1786"/>
      <c r="AE52" s="1786"/>
      <c r="AF52" s="1786"/>
      <c r="AG52" s="1786"/>
      <c r="AH52" s="1786"/>
    </row>
    <row r="53" spans="2:34" s="1692" customFormat="1" ht="15.75" customHeight="1" thickBot="1">
      <c r="B53" s="1698"/>
      <c r="C53" s="1905"/>
      <c r="D53" s="230"/>
      <c r="E53" s="231"/>
      <c r="F53" s="231"/>
      <c r="G53" s="1935"/>
      <c r="H53" s="1936"/>
      <c r="I53" s="1937"/>
      <c r="J53" s="1936"/>
      <c r="K53" s="1936"/>
      <c r="L53" s="1936"/>
      <c r="M53" s="1935"/>
      <c r="N53" s="1936"/>
      <c r="O53" s="1936"/>
      <c r="P53" s="1786"/>
      <c r="Q53" s="1786"/>
      <c r="R53" s="1786"/>
      <c r="S53" s="1786"/>
      <c r="T53" s="1786"/>
      <c r="U53" s="1786"/>
      <c r="V53" s="1786"/>
      <c r="W53" s="1786"/>
      <c r="X53" s="1786"/>
      <c r="Y53" s="1786"/>
      <c r="Z53" s="1786"/>
      <c r="AA53" s="1786"/>
      <c r="AB53" s="1786"/>
      <c r="AC53" s="1786"/>
      <c r="AD53" s="1786"/>
      <c r="AE53" s="1786"/>
      <c r="AF53" s="1786"/>
      <c r="AG53" s="1786"/>
      <c r="AH53" s="1786"/>
    </row>
    <row r="54" spans="2:34" ht="15.75" customHeight="1" thickTop="1">
      <c r="B54" s="1870"/>
      <c r="C54" s="1870"/>
      <c r="D54" s="1912"/>
      <c r="E54" s="1912"/>
      <c r="F54" s="1912"/>
      <c r="M54" s="1881" t="s">
        <v>872</v>
      </c>
      <c r="N54" s="1881"/>
      <c r="O54" s="1881"/>
    </row>
  </sheetData>
  <mergeCells count="29">
    <mergeCell ref="M54:O54"/>
    <mergeCell ref="B43:C44"/>
    <mergeCell ref="D43:F43"/>
    <mergeCell ref="G43:I43"/>
    <mergeCell ref="J43:L43"/>
    <mergeCell ref="M43:O43"/>
    <mergeCell ref="V44:X44"/>
    <mergeCell ref="C30:C31"/>
    <mergeCell ref="D30:F30"/>
    <mergeCell ref="G30:I30"/>
    <mergeCell ref="J30:L30"/>
    <mergeCell ref="C42:D42"/>
    <mergeCell ref="M42:O42"/>
    <mergeCell ref="C15:O15"/>
    <mergeCell ref="C17:D17"/>
    <mergeCell ref="M17:O17"/>
    <mergeCell ref="B18:C19"/>
    <mergeCell ref="D18:F18"/>
    <mergeCell ref="G18:I18"/>
    <mergeCell ref="J18:L18"/>
    <mergeCell ref="M18:O18"/>
    <mergeCell ref="C3:D3"/>
    <mergeCell ref="I3:L3"/>
    <mergeCell ref="M3:O3"/>
    <mergeCell ref="B4:C5"/>
    <mergeCell ref="D4:F4"/>
    <mergeCell ref="G4:I4"/>
    <mergeCell ref="J4:L4"/>
    <mergeCell ref="M4:O4"/>
  </mergeCells>
  <phoneticPr fontId="3"/>
  <pageMargins left="0.51181102362204722" right="0.51181102362204722" top="0.55118110236220474" bottom="0.55118110236220474" header="0.31496062992125984" footer="0.31496062992125984"/>
  <pageSetup paperSize="9" firstPageNumber="38" orientation="portrait" useFirstPageNumber="1" r:id="rId1"/>
  <headerFooter>
    <oddFooter>&amp;C&amp;"HGPｺﾞｼｯｸM,ﾒﾃﾞｨｳﾑ"&amp;10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3FC36-C9E8-4E37-A338-F93642F460B8}">
  <dimension ref="B1:AH56"/>
  <sheetViews>
    <sheetView tabSelected="1" view="pageBreakPreview" zoomScaleNormal="100" zoomScaleSheetLayoutView="100" zoomScalePageLayoutView="115" workbookViewId="0">
      <selection activeCell="Q33" sqref="Q33:V33"/>
    </sheetView>
  </sheetViews>
  <sheetFormatPr defaultColWidth="2.625" defaultRowHeight="15.75" customHeight="1"/>
  <cols>
    <col min="1" max="16" width="2.625" style="752"/>
    <col min="17" max="17" width="2.625" style="752" customWidth="1"/>
    <col min="18" max="18" width="6.75" style="752" bestFit="1" customWidth="1"/>
    <col min="19" max="19" width="2.625" style="752"/>
    <col min="20" max="20" width="2.25" style="752" customWidth="1"/>
    <col min="21" max="30" width="2.625" style="752" customWidth="1"/>
    <col min="31" max="35" width="2.625" style="752"/>
    <col min="36" max="36" width="0.125" style="752" customWidth="1"/>
    <col min="37" max="41" width="2.625" style="752" customWidth="1"/>
    <col min="42" max="16384" width="2.625" style="752"/>
  </cols>
  <sheetData>
    <row r="1" spans="2:28" s="665" customFormat="1" ht="17.25">
      <c r="B1" s="1028">
        <v>11</v>
      </c>
      <c r="C1" s="1028"/>
      <c r="D1" s="663" t="s">
        <v>890</v>
      </c>
      <c r="E1" s="663"/>
      <c r="F1" s="663"/>
      <c r="G1" s="663"/>
      <c r="H1" s="663"/>
      <c r="I1" s="663"/>
      <c r="J1" s="663"/>
      <c r="K1" s="663"/>
      <c r="L1" s="663"/>
      <c r="M1" s="663"/>
      <c r="N1" s="663"/>
      <c r="O1" s="663"/>
      <c r="P1" s="663"/>
      <c r="Q1" s="663"/>
      <c r="R1" s="663"/>
      <c r="S1" s="663"/>
      <c r="T1" s="663"/>
      <c r="U1" s="663"/>
      <c r="V1" s="663"/>
      <c r="W1" s="663"/>
      <c r="X1" s="663"/>
      <c r="Y1" s="663"/>
      <c r="Z1" s="663"/>
      <c r="AA1" s="663"/>
      <c r="AB1" s="663"/>
    </row>
    <row r="2" spans="2:28" s="666" customFormat="1" ht="15.75" customHeight="1">
      <c r="C2" s="667" t="s">
        <v>891</v>
      </c>
      <c r="D2" s="667"/>
      <c r="E2" s="667"/>
      <c r="F2" s="667"/>
      <c r="G2" s="667"/>
      <c r="H2" s="667"/>
      <c r="I2" s="667"/>
      <c r="J2" s="667"/>
      <c r="K2" s="667"/>
      <c r="L2" s="667"/>
      <c r="M2" s="667"/>
      <c r="N2" s="667"/>
      <c r="O2" s="667"/>
      <c r="P2" s="667"/>
      <c r="Q2" s="667"/>
      <c r="R2" s="667"/>
      <c r="S2" s="667"/>
      <c r="T2" s="667"/>
      <c r="U2" s="667"/>
      <c r="V2" s="667"/>
      <c r="W2" s="667"/>
      <c r="X2" s="667"/>
      <c r="Y2" s="667"/>
      <c r="Z2" s="667"/>
      <c r="AA2" s="667"/>
      <c r="AB2" s="667"/>
    </row>
    <row r="3" spans="2:28" s="666" customFormat="1" ht="15" thickBot="1">
      <c r="C3" s="1032"/>
      <c r="D3" s="1032"/>
      <c r="E3" s="1032"/>
      <c r="F3" s="1032"/>
      <c r="G3" s="1032"/>
      <c r="H3" s="1032"/>
      <c r="I3" s="1032"/>
      <c r="J3" s="1032"/>
      <c r="K3" s="1032"/>
      <c r="L3" s="1032"/>
      <c r="M3" s="1032"/>
      <c r="N3" s="1032"/>
      <c r="O3" s="1032"/>
      <c r="P3" s="1032"/>
      <c r="Q3" s="1032"/>
      <c r="R3" s="1032"/>
      <c r="S3" s="1032"/>
      <c r="T3" s="1032"/>
      <c r="U3" s="1032"/>
      <c r="V3" s="1032"/>
      <c r="W3" s="1032"/>
      <c r="X3" s="1032"/>
      <c r="Y3" s="1032"/>
      <c r="Z3" s="1032"/>
      <c r="AA3" s="1032"/>
      <c r="AB3" s="1273" t="s">
        <v>243</v>
      </c>
    </row>
    <row r="4" spans="2:28" ht="15.75" customHeight="1" thickTop="1">
      <c r="C4" s="13" t="s">
        <v>892</v>
      </c>
      <c r="D4" s="13"/>
      <c r="E4" s="13"/>
      <c r="F4" s="13"/>
      <c r="G4" s="13"/>
      <c r="H4" s="13"/>
      <c r="I4" s="13"/>
      <c r="J4" s="670"/>
      <c r="K4" s="671" t="s">
        <v>72</v>
      </c>
      <c r="L4" s="672"/>
      <c r="M4" s="672"/>
      <c r="N4" s="672"/>
      <c r="O4" s="672"/>
      <c r="P4" s="672"/>
      <c r="Q4" s="672"/>
      <c r="R4" s="672"/>
      <c r="S4" s="672"/>
      <c r="T4" s="671" t="s">
        <v>74</v>
      </c>
      <c r="U4" s="672"/>
      <c r="V4" s="672"/>
      <c r="W4" s="672"/>
      <c r="X4" s="672"/>
      <c r="Y4" s="672"/>
      <c r="Z4" s="672"/>
      <c r="AA4" s="672"/>
      <c r="AB4" s="672"/>
    </row>
    <row r="5" spans="2:28" ht="15.75" customHeight="1">
      <c r="C5" s="680"/>
      <c r="D5" s="680"/>
      <c r="E5" s="680"/>
      <c r="F5" s="680"/>
      <c r="G5" s="680"/>
      <c r="H5" s="680"/>
      <c r="I5" s="680"/>
      <c r="J5" s="914"/>
      <c r="K5" s="1948" t="s">
        <v>39</v>
      </c>
      <c r="L5" s="1949"/>
      <c r="M5" s="1950"/>
      <c r="N5" s="1183" t="s">
        <v>893</v>
      </c>
      <c r="O5" s="1949"/>
      <c r="P5" s="1950"/>
      <c r="Q5" s="1951" t="s">
        <v>894</v>
      </c>
      <c r="R5" s="1952"/>
      <c r="S5" s="1953"/>
      <c r="T5" s="1948" t="s">
        <v>39</v>
      </c>
      <c r="U5" s="1949"/>
      <c r="V5" s="1950"/>
      <c r="W5" s="1183" t="s">
        <v>893</v>
      </c>
      <c r="X5" s="1949"/>
      <c r="Y5" s="1950"/>
      <c r="Z5" s="1951" t="s">
        <v>894</v>
      </c>
      <c r="AA5" s="1952"/>
      <c r="AB5" s="1952"/>
    </row>
    <row r="6" spans="2:28" s="1046" customFormat="1" ht="15.75" customHeight="1">
      <c r="C6" s="1954"/>
      <c r="D6" s="1954"/>
      <c r="E6" s="1954"/>
      <c r="F6" s="1954"/>
      <c r="G6" s="1954"/>
      <c r="H6" s="1954"/>
      <c r="I6" s="1954"/>
      <c r="J6" s="1955"/>
      <c r="K6" s="686" t="s">
        <v>740</v>
      </c>
      <c r="L6" s="687"/>
      <c r="M6" s="688"/>
      <c r="N6" s="689" t="s">
        <v>740</v>
      </c>
      <c r="O6" s="687"/>
      <c r="P6" s="688"/>
      <c r="Q6" s="689" t="s">
        <v>740</v>
      </c>
      <c r="R6" s="687"/>
      <c r="S6" s="688"/>
      <c r="T6" s="686" t="s">
        <v>740</v>
      </c>
      <c r="U6" s="687"/>
      <c r="V6" s="688"/>
      <c r="W6" s="689" t="s">
        <v>740</v>
      </c>
      <c r="X6" s="687"/>
      <c r="Y6" s="688"/>
      <c r="Z6" s="689" t="s">
        <v>740</v>
      </c>
      <c r="AA6" s="687"/>
      <c r="AB6" s="687"/>
    </row>
    <row r="7" spans="2:28" ht="15.75" customHeight="1">
      <c r="C7" s="692" t="s">
        <v>52</v>
      </c>
      <c r="D7" s="692"/>
      <c r="E7" s="692"/>
      <c r="F7" s="692"/>
      <c r="G7" s="692"/>
      <c r="H7" s="692"/>
      <c r="I7" s="692"/>
      <c r="J7" s="1280"/>
      <c r="K7" s="1956">
        <v>215</v>
      </c>
      <c r="L7" s="1957"/>
      <c r="M7" s="1958"/>
      <c r="N7" s="1283">
        <v>0</v>
      </c>
      <c r="O7" s="1957"/>
      <c r="P7" s="1958"/>
      <c r="Q7" s="1283">
        <v>215</v>
      </c>
      <c r="R7" s="1957"/>
      <c r="S7" s="1959"/>
      <c r="T7" s="1956">
        <v>164062</v>
      </c>
      <c r="U7" s="1957"/>
      <c r="V7" s="1958"/>
      <c r="W7" s="1283">
        <v>14426</v>
      </c>
      <c r="X7" s="1957"/>
      <c r="Y7" s="1958"/>
      <c r="Z7" s="1283">
        <v>149636</v>
      </c>
      <c r="AA7" s="1957"/>
      <c r="AB7" s="1957"/>
    </row>
    <row r="8" spans="2:28" ht="15.75" customHeight="1">
      <c r="C8" s="706"/>
      <c r="D8" s="706"/>
      <c r="E8" s="706"/>
      <c r="F8" s="706"/>
      <c r="G8" s="706"/>
      <c r="H8" s="706"/>
      <c r="I8" s="706"/>
      <c r="J8" s="1960"/>
      <c r="K8" s="941"/>
      <c r="L8" s="1961"/>
      <c r="M8" s="1061"/>
      <c r="N8" s="884"/>
      <c r="O8" s="1961"/>
      <c r="P8" s="1061"/>
      <c r="Q8" s="884"/>
      <c r="R8" s="1961"/>
      <c r="S8" s="1061"/>
      <c r="T8" s="930"/>
      <c r="U8" s="1962"/>
      <c r="V8" s="1963"/>
      <c r="W8" s="884"/>
      <c r="X8" s="1961"/>
      <c r="Y8" s="1061"/>
      <c r="Z8" s="884"/>
      <c r="AA8" s="1961"/>
      <c r="AB8" s="1961"/>
    </row>
    <row r="9" spans="2:28" ht="15.75" customHeight="1">
      <c r="C9" s="722" t="s">
        <v>118</v>
      </c>
      <c r="D9" s="722"/>
      <c r="E9" s="722"/>
      <c r="F9" s="722"/>
      <c r="G9" s="722"/>
      <c r="H9" s="722"/>
      <c r="I9" s="722"/>
      <c r="J9" s="945"/>
      <c r="K9" s="1242">
        <v>256</v>
      </c>
      <c r="L9" s="735"/>
      <c r="M9" s="736"/>
      <c r="N9" s="734">
        <v>0</v>
      </c>
      <c r="O9" s="735"/>
      <c r="P9" s="736"/>
      <c r="Q9" s="734">
        <v>256</v>
      </c>
      <c r="R9" s="735"/>
      <c r="S9" s="1964"/>
      <c r="T9" s="1242">
        <v>161158</v>
      </c>
      <c r="U9" s="735"/>
      <c r="V9" s="736"/>
      <c r="W9" s="734">
        <v>12754</v>
      </c>
      <c r="X9" s="735"/>
      <c r="Y9" s="736"/>
      <c r="Z9" s="734">
        <v>148404</v>
      </c>
      <c r="AA9" s="735"/>
      <c r="AB9" s="735"/>
    </row>
    <row r="10" spans="2:28" ht="15.75" customHeight="1">
      <c r="C10" s="722" t="s">
        <v>245</v>
      </c>
      <c r="D10" s="722"/>
      <c r="E10" s="722"/>
      <c r="F10" s="722"/>
      <c r="G10" s="722"/>
      <c r="H10" s="722"/>
      <c r="I10" s="722"/>
      <c r="J10" s="945"/>
      <c r="K10" s="1242">
        <v>221</v>
      </c>
      <c r="L10" s="735"/>
      <c r="M10" s="736"/>
      <c r="N10" s="734">
        <v>0</v>
      </c>
      <c r="O10" s="735"/>
      <c r="P10" s="736"/>
      <c r="Q10" s="734">
        <v>221</v>
      </c>
      <c r="R10" s="735"/>
      <c r="S10" s="1964"/>
      <c r="T10" s="1242">
        <v>165086</v>
      </c>
      <c r="U10" s="735"/>
      <c r="V10" s="736"/>
      <c r="W10" s="734">
        <v>13499</v>
      </c>
      <c r="X10" s="735"/>
      <c r="Y10" s="736"/>
      <c r="Z10" s="734">
        <v>151587</v>
      </c>
      <c r="AA10" s="735"/>
      <c r="AB10" s="735"/>
    </row>
    <row r="11" spans="2:28" ht="15.75" customHeight="1">
      <c r="C11" s="722" t="s">
        <v>246</v>
      </c>
      <c r="D11" s="722"/>
      <c r="E11" s="722"/>
      <c r="F11" s="722"/>
      <c r="G11" s="722"/>
      <c r="H11" s="722"/>
      <c r="I11" s="722"/>
      <c r="J11" s="945"/>
      <c r="K11" s="1242">
        <v>299</v>
      </c>
      <c r="L11" s="735"/>
      <c r="M11" s="736"/>
      <c r="N11" s="734">
        <v>0</v>
      </c>
      <c r="O11" s="735"/>
      <c r="P11" s="736"/>
      <c r="Q11" s="734">
        <v>299</v>
      </c>
      <c r="R11" s="735"/>
      <c r="S11" s="1964"/>
      <c r="T11" s="1242">
        <v>169994</v>
      </c>
      <c r="U11" s="735"/>
      <c r="V11" s="736"/>
      <c r="W11" s="734">
        <v>13616</v>
      </c>
      <c r="X11" s="735"/>
      <c r="Y11" s="736"/>
      <c r="Z11" s="734">
        <v>156377</v>
      </c>
      <c r="AA11" s="735"/>
      <c r="AB11" s="735"/>
    </row>
    <row r="12" spans="2:28" ht="15.75" customHeight="1">
      <c r="C12" s="722" t="s">
        <v>95</v>
      </c>
      <c r="D12" s="722"/>
      <c r="E12" s="722"/>
      <c r="F12" s="722"/>
      <c r="G12" s="722"/>
      <c r="H12" s="722"/>
      <c r="I12" s="722"/>
      <c r="J12" s="945"/>
      <c r="K12" s="1242">
        <v>313</v>
      </c>
      <c r="L12" s="735"/>
      <c r="M12" s="736"/>
      <c r="N12" s="734">
        <v>0</v>
      </c>
      <c r="O12" s="735"/>
      <c r="P12" s="736"/>
      <c r="Q12" s="734">
        <v>313</v>
      </c>
      <c r="R12" s="735"/>
      <c r="S12" s="1964"/>
      <c r="T12" s="1242">
        <v>171186</v>
      </c>
      <c r="U12" s="735"/>
      <c r="V12" s="736"/>
      <c r="W12" s="734">
        <v>13936</v>
      </c>
      <c r="X12" s="735"/>
      <c r="Y12" s="736"/>
      <c r="Z12" s="734">
        <v>157250</v>
      </c>
      <c r="AA12" s="735"/>
      <c r="AB12" s="735"/>
    </row>
    <row r="13" spans="2:28" ht="15.75" customHeight="1">
      <c r="C13" s="722" t="s">
        <v>247</v>
      </c>
      <c r="D13" s="722"/>
      <c r="E13" s="722"/>
      <c r="F13" s="722"/>
      <c r="G13" s="722"/>
      <c r="H13" s="722"/>
      <c r="I13" s="722"/>
      <c r="J13" s="945"/>
      <c r="K13" s="1242">
        <v>296</v>
      </c>
      <c r="L13" s="735"/>
      <c r="M13" s="736"/>
      <c r="N13" s="734">
        <v>0</v>
      </c>
      <c r="O13" s="735"/>
      <c r="P13" s="736"/>
      <c r="Q13" s="734">
        <v>296</v>
      </c>
      <c r="R13" s="735"/>
      <c r="S13" s="1964"/>
      <c r="T13" s="1242">
        <v>183566</v>
      </c>
      <c r="U13" s="735"/>
      <c r="V13" s="736"/>
      <c r="W13" s="734">
        <v>13409</v>
      </c>
      <c r="X13" s="735"/>
      <c r="Y13" s="736"/>
      <c r="Z13" s="734">
        <v>170157</v>
      </c>
      <c r="AA13" s="735"/>
      <c r="AB13" s="735"/>
    </row>
    <row r="14" spans="2:28" ht="15.75" customHeight="1">
      <c r="C14" s="722" t="s">
        <v>119</v>
      </c>
      <c r="D14" s="722"/>
      <c r="E14" s="722"/>
      <c r="F14" s="722"/>
      <c r="G14" s="722"/>
      <c r="H14" s="722"/>
      <c r="I14" s="722"/>
      <c r="J14" s="945"/>
      <c r="K14" s="1242">
        <v>272</v>
      </c>
      <c r="L14" s="735"/>
      <c r="M14" s="736"/>
      <c r="N14" s="734">
        <v>0</v>
      </c>
      <c r="O14" s="735"/>
      <c r="P14" s="736"/>
      <c r="Q14" s="734">
        <v>272</v>
      </c>
      <c r="R14" s="735"/>
      <c r="S14" s="1964"/>
      <c r="T14" s="1242">
        <v>174186</v>
      </c>
      <c r="U14" s="735"/>
      <c r="V14" s="736"/>
      <c r="W14" s="734">
        <v>13719</v>
      </c>
      <c r="X14" s="735"/>
      <c r="Y14" s="736"/>
      <c r="Z14" s="734">
        <v>160467</v>
      </c>
      <c r="AA14" s="735"/>
      <c r="AB14" s="735"/>
    </row>
    <row r="15" spans="2:28" ht="15.75" customHeight="1">
      <c r="C15" s="722" t="s">
        <v>248</v>
      </c>
      <c r="D15" s="722"/>
      <c r="E15" s="722"/>
      <c r="F15" s="722"/>
      <c r="G15" s="722"/>
      <c r="H15" s="722"/>
      <c r="I15" s="722"/>
      <c r="J15" s="945"/>
      <c r="K15" s="1242">
        <v>210</v>
      </c>
      <c r="L15" s="735"/>
      <c r="M15" s="736"/>
      <c r="N15" s="734">
        <v>0</v>
      </c>
      <c r="O15" s="735"/>
      <c r="P15" s="736"/>
      <c r="Q15" s="734">
        <v>210</v>
      </c>
      <c r="R15" s="735"/>
      <c r="S15" s="1964"/>
      <c r="T15" s="1242">
        <v>151967</v>
      </c>
      <c r="U15" s="735"/>
      <c r="V15" s="736"/>
      <c r="W15" s="734">
        <v>12937</v>
      </c>
      <c r="X15" s="735"/>
      <c r="Y15" s="736"/>
      <c r="Z15" s="734">
        <v>139031</v>
      </c>
      <c r="AA15" s="735"/>
      <c r="AB15" s="735"/>
    </row>
    <row r="16" spans="2:28" ht="15.75" customHeight="1">
      <c r="C16" s="722" t="s">
        <v>249</v>
      </c>
      <c r="D16" s="722"/>
      <c r="E16" s="722"/>
      <c r="F16" s="722"/>
      <c r="G16" s="722"/>
      <c r="H16" s="722"/>
      <c r="I16" s="722"/>
      <c r="J16" s="945"/>
      <c r="K16" s="1242">
        <v>281</v>
      </c>
      <c r="L16" s="735"/>
      <c r="M16" s="736"/>
      <c r="N16" s="734">
        <v>0</v>
      </c>
      <c r="O16" s="735"/>
      <c r="P16" s="736"/>
      <c r="Q16" s="734">
        <v>281</v>
      </c>
      <c r="R16" s="735"/>
      <c r="S16" s="1964"/>
      <c r="T16" s="1242">
        <v>173484</v>
      </c>
      <c r="U16" s="735"/>
      <c r="V16" s="736"/>
      <c r="W16" s="734">
        <v>14223</v>
      </c>
      <c r="X16" s="735"/>
      <c r="Y16" s="736"/>
      <c r="Z16" s="734">
        <v>159261</v>
      </c>
      <c r="AA16" s="735"/>
      <c r="AB16" s="735"/>
    </row>
    <row r="17" spans="3:28" ht="15.75" customHeight="1">
      <c r="C17" s="722" t="s">
        <v>47</v>
      </c>
      <c r="D17" s="722"/>
      <c r="E17" s="722"/>
      <c r="F17" s="722"/>
      <c r="G17" s="722"/>
      <c r="H17" s="722"/>
      <c r="I17" s="722"/>
      <c r="J17" s="945"/>
      <c r="K17" s="1242">
        <v>266</v>
      </c>
      <c r="L17" s="735"/>
      <c r="M17" s="736"/>
      <c r="N17" s="734">
        <v>0</v>
      </c>
      <c r="O17" s="735"/>
      <c r="P17" s="736"/>
      <c r="Q17" s="734">
        <v>266</v>
      </c>
      <c r="R17" s="735"/>
      <c r="S17" s="1964"/>
      <c r="T17" s="1242">
        <v>184594</v>
      </c>
      <c r="U17" s="735"/>
      <c r="V17" s="736"/>
      <c r="W17" s="734">
        <v>15231</v>
      </c>
      <c r="X17" s="735"/>
      <c r="Y17" s="736"/>
      <c r="Z17" s="734">
        <v>169363</v>
      </c>
      <c r="AA17" s="735"/>
      <c r="AB17" s="735"/>
    </row>
    <row r="18" spans="3:28" ht="15.75" customHeight="1">
      <c r="C18" s="722" t="s">
        <v>48</v>
      </c>
      <c r="D18" s="722"/>
      <c r="E18" s="722"/>
      <c r="F18" s="722"/>
      <c r="G18" s="722"/>
      <c r="H18" s="722"/>
      <c r="I18" s="722"/>
      <c r="J18" s="945"/>
      <c r="K18" s="1242">
        <v>240</v>
      </c>
      <c r="L18" s="735"/>
      <c r="M18" s="736"/>
      <c r="N18" s="734">
        <v>0</v>
      </c>
      <c r="O18" s="735"/>
      <c r="P18" s="736"/>
      <c r="Q18" s="734">
        <v>240</v>
      </c>
      <c r="R18" s="735"/>
      <c r="S18" s="1964"/>
      <c r="T18" s="1242">
        <v>184105</v>
      </c>
      <c r="U18" s="735"/>
      <c r="V18" s="736"/>
      <c r="W18" s="734">
        <v>15396</v>
      </c>
      <c r="X18" s="735"/>
      <c r="Y18" s="736"/>
      <c r="Z18" s="734">
        <v>168709</v>
      </c>
      <c r="AA18" s="735"/>
      <c r="AB18" s="735"/>
    </row>
    <row r="19" spans="3:28" ht="15.75" customHeight="1">
      <c r="C19" s="722" t="s">
        <v>120</v>
      </c>
      <c r="D19" s="722"/>
      <c r="E19" s="722"/>
      <c r="F19" s="722"/>
      <c r="G19" s="722"/>
      <c r="H19" s="722"/>
      <c r="I19" s="722"/>
      <c r="J19" s="945"/>
      <c r="K19" s="1242">
        <v>240</v>
      </c>
      <c r="L19" s="735"/>
      <c r="M19" s="736"/>
      <c r="N19" s="734">
        <v>0</v>
      </c>
      <c r="O19" s="735"/>
      <c r="P19" s="736"/>
      <c r="Q19" s="734">
        <v>240</v>
      </c>
      <c r="R19" s="735"/>
      <c r="S19" s="1964"/>
      <c r="T19" s="1242">
        <v>192973</v>
      </c>
      <c r="U19" s="735"/>
      <c r="V19" s="736"/>
      <c r="W19" s="734">
        <v>16018</v>
      </c>
      <c r="X19" s="735"/>
      <c r="Y19" s="736"/>
      <c r="Z19" s="734">
        <v>176954</v>
      </c>
      <c r="AA19" s="735"/>
      <c r="AB19" s="735"/>
    </row>
    <row r="20" spans="3:28" ht="15.75" customHeight="1">
      <c r="C20" s="722" t="s">
        <v>250</v>
      </c>
      <c r="D20" s="722"/>
      <c r="E20" s="722"/>
      <c r="F20" s="722"/>
      <c r="G20" s="722"/>
      <c r="H20" s="722"/>
      <c r="I20" s="722"/>
      <c r="J20" s="945"/>
      <c r="K20" s="1242">
        <v>263</v>
      </c>
      <c r="L20" s="735"/>
      <c r="M20" s="736"/>
      <c r="N20" s="734">
        <v>0</v>
      </c>
      <c r="O20" s="735"/>
      <c r="P20" s="736"/>
      <c r="Q20" s="734">
        <v>263</v>
      </c>
      <c r="R20" s="735"/>
      <c r="S20" s="1964"/>
      <c r="T20" s="1242">
        <v>190271</v>
      </c>
      <c r="U20" s="735"/>
      <c r="V20" s="736"/>
      <c r="W20" s="734">
        <v>16033</v>
      </c>
      <c r="X20" s="735"/>
      <c r="Y20" s="736"/>
      <c r="Z20" s="734">
        <v>174238</v>
      </c>
      <c r="AA20" s="735"/>
      <c r="AB20" s="735"/>
    </row>
    <row r="21" spans="3:28" ht="15.75" customHeight="1">
      <c r="C21" s="722" t="s">
        <v>251</v>
      </c>
      <c r="D21" s="722"/>
      <c r="E21" s="722"/>
      <c r="F21" s="722"/>
      <c r="G21" s="722"/>
      <c r="H21" s="722"/>
      <c r="I21" s="722"/>
      <c r="J21" s="945"/>
      <c r="K21" s="1242">
        <v>254</v>
      </c>
      <c r="L21" s="735"/>
      <c r="M21" s="736"/>
      <c r="N21" s="734">
        <v>0</v>
      </c>
      <c r="O21" s="735"/>
      <c r="P21" s="736"/>
      <c r="Q21" s="734">
        <v>254</v>
      </c>
      <c r="R21" s="735"/>
      <c r="S21" s="1964"/>
      <c r="T21" s="1242">
        <v>200694</v>
      </c>
      <c r="U21" s="735"/>
      <c r="V21" s="736"/>
      <c r="W21" s="734">
        <v>16649</v>
      </c>
      <c r="X21" s="735"/>
      <c r="Y21" s="736"/>
      <c r="Z21" s="734">
        <v>184044</v>
      </c>
      <c r="AA21" s="735"/>
      <c r="AB21" s="735"/>
    </row>
    <row r="22" spans="3:28" ht="15.75" customHeight="1">
      <c r="C22" s="722" t="s">
        <v>96</v>
      </c>
      <c r="D22" s="722"/>
      <c r="E22" s="722"/>
      <c r="F22" s="722"/>
      <c r="G22" s="722"/>
      <c r="H22" s="722"/>
      <c r="I22" s="722"/>
      <c r="J22" s="945"/>
      <c r="K22" s="1242">
        <v>245</v>
      </c>
      <c r="L22" s="735"/>
      <c r="M22" s="736"/>
      <c r="N22" s="734">
        <v>0</v>
      </c>
      <c r="O22" s="735"/>
      <c r="P22" s="736"/>
      <c r="Q22" s="734">
        <v>245</v>
      </c>
      <c r="R22" s="735"/>
      <c r="S22" s="1964"/>
      <c r="T22" s="1242">
        <v>200264</v>
      </c>
      <c r="U22" s="735"/>
      <c r="V22" s="736"/>
      <c r="W22" s="734">
        <v>17914</v>
      </c>
      <c r="X22" s="735"/>
      <c r="Y22" s="736"/>
      <c r="Z22" s="734">
        <v>182350</v>
      </c>
      <c r="AA22" s="735"/>
      <c r="AB22" s="735"/>
    </row>
    <row r="23" spans="3:28" ht="15.75" customHeight="1">
      <c r="C23" s="722" t="s">
        <v>486</v>
      </c>
      <c r="D23" s="722"/>
      <c r="E23" s="722"/>
      <c r="F23" s="722"/>
      <c r="G23" s="722"/>
      <c r="H23" s="722"/>
      <c r="I23" s="722"/>
      <c r="J23" s="945"/>
      <c r="K23" s="1965">
        <v>240</v>
      </c>
      <c r="L23" s="1966"/>
      <c r="M23" s="1967"/>
      <c r="N23" s="1287">
        <v>0</v>
      </c>
      <c r="O23" s="1966"/>
      <c r="P23" s="1967"/>
      <c r="Q23" s="1287">
        <v>240</v>
      </c>
      <c r="R23" s="1966"/>
      <c r="S23" s="1968"/>
      <c r="T23" s="1965">
        <v>204668</v>
      </c>
      <c r="U23" s="1966"/>
      <c r="V23" s="1967"/>
      <c r="W23" s="1287">
        <v>17353</v>
      </c>
      <c r="X23" s="1966"/>
      <c r="Y23" s="1967"/>
      <c r="Z23" s="1287">
        <v>187315</v>
      </c>
      <c r="AA23" s="1966"/>
      <c r="AB23" s="1966"/>
    </row>
    <row r="24" spans="3:28" ht="15.75" customHeight="1">
      <c r="C24" s="722" t="s">
        <v>50</v>
      </c>
      <c r="D24" s="722"/>
      <c r="E24" s="722"/>
      <c r="F24" s="722"/>
      <c r="G24" s="722"/>
      <c r="H24" s="722"/>
      <c r="I24" s="722"/>
      <c r="J24" s="945"/>
      <c r="K24" s="1965">
        <v>19</v>
      </c>
      <c r="L24" s="1966"/>
      <c r="M24" s="1967"/>
      <c r="N24" s="1287">
        <v>0</v>
      </c>
      <c r="O24" s="1966"/>
      <c r="P24" s="1967"/>
      <c r="Q24" s="1287">
        <v>19</v>
      </c>
      <c r="R24" s="1966"/>
      <c r="S24" s="1968"/>
      <c r="T24" s="1965">
        <v>108486</v>
      </c>
      <c r="U24" s="1966"/>
      <c r="V24" s="1967"/>
      <c r="W24" s="1287">
        <v>10544</v>
      </c>
      <c r="X24" s="1966"/>
      <c r="Y24" s="1967"/>
      <c r="Z24" s="1287">
        <v>97941</v>
      </c>
      <c r="AA24" s="1966"/>
      <c r="AB24" s="1966"/>
    </row>
    <row r="25" spans="3:28" ht="15.75" customHeight="1">
      <c r="C25" s="722" t="s">
        <v>51</v>
      </c>
      <c r="D25" s="722"/>
      <c r="E25" s="722"/>
      <c r="F25" s="722"/>
      <c r="G25" s="722"/>
      <c r="H25" s="722"/>
      <c r="I25" s="722"/>
      <c r="J25" s="945"/>
      <c r="K25" s="1965">
        <v>20</v>
      </c>
      <c r="L25" s="1966"/>
      <c r="M25" s="1967"/>
      <c r="N25" s="1287">
        <v>0</v>
      </c>
      <c r="O25" s="1966"/>
      <c r="P25" s="1967"/>
      <c r="Q25" s="1287">
        <v>20</v>
      </c>
      <c r="R25" s="1966"/>
      <c r="S25" s="1968"/>
      <c r="T25" s="1965">
        <v>117251</v>
      </c>
      <c r="U25" s="1966"/>
      <c r="V25" s="1967"/>
      <c r="W25" s="1287">
        <v>10567</v>
      </c>
      <c r="X25" s="1966"/>
      <c r="Y25" s="1967"/>
      <c r="Z25" s="1287">
        <v>106684</v>
      </c>
      <c r="AA25" s="1966"/>
      <c r="AB25" s="1966"/>
    </row>
    <row r="26" spans="3:28" ht="15.75" customHeight="1" thickBot="1">
      <c r="C26" s="1288"/>
      <c r="D26" s="1288"/>
      <c r="E26" s="1288"/>
      <c r="F26" s="1288"/>
      <c r="G26" s="1288"/>
      <c r="H26" s="1288"/>
      <c r="I26" s="1288"/>
      <c r="J26" s="1289"/>
      <c r="K26" s="1969"/>
      <c r="L26" s="1970"/>
      <c r="M26" s="1572"/>
      <c r="N26" s="1574"/>
      <c r="O26" s="1970"/>
      <c r="P26" s="1572"/>
      <c r="Q26" s="1574"/>
      <c r="R26" s="1970"/>
      <c r="S26" s="1572"/>
      <c r="T26" s="1969"/>
      <c r="U26" s="1970"/>
      <c r="V26" s="1572"/>
      <c r="W26" s="1574"/>
      <c r="X26" s="1970"/>
      <c r="Y26" s="1572"/>
      <c r="Z26" s="1574"/>
      <c r="AA26" s="1970"/>
      <c r="AB26" s="1970"/>
    </row>
    <row r="27" spans="3:28" ht="15.75" customHeight="1" thickTop="1">
      <c r="Z27" s="1497"/>
      <c r="AA27" s="1497"/>
      <c r="AB27" s="1273" t="s">
        <v>895</v>
      </c>
    </row>
    <row r="28" spans="3:28" ht="15.75" customHeight="1">
      <c r="C28" s="903" t="s">
        <v>896</v>
      </c>
      <c r="Z28" s="1497"/>
      <c r="AA28" s="1497"/>
      <c r="AB28" s="1971"/>
    </row>
    <row r="32" spans="3:28" ht="15.75" customHeight="1">
      <c r="R32" s="72"/>
    </row>
    <row r="37" spans="15:34" ht="15.75" customHeight="1">
      <c r="Q37" s="40"/>
      <c r="R37" s="40"/>
      <c r="S37" s="40"/>
      <c r="T37" s="40"/>
      <c r="U37" s="40"/>
      <c r="V37" s="40"/>
    </row>
    <row r="46" spans="15:34" ht="15.75" customHeight="1">
      <c r="O46" s="805"/>
      <c r="P46" s="805"/>
      <c r="Q46" s="805"/>
      <c r="R46" s="805"/>
      <c r="S46" s="805"/>
      <c r="T46" s="805"/>
      <c r="U46" s="805"/>
      <c r="V46" s="805"/>
      <c r="W46" s="805"/>
      <c r="X46" s="805"/>
      <c r="Y46" s="805"/>
      <c r="Z46" s="805"/>
      <c r="AA46" s="805"/>
      <c r="AB46" s="805"/>
      <c r="AC46" s="805"/>
      <c r="AD46" s="805"/>
      <c r="AE46" s="805"/>
      <c r="AF46" s="805"/>
      <c r="AG46" s="805"/>
      <c r="AH46" s="805"/>
    </row>
    <row r="47" spans="15:34" ht="15.75" customHeight="1">
      <c r="O47" s="805"/>
      <c r="P47" s="805"/>
      <c r="Q47" s="805"/>
      <c r="R47" s="805"/>
      <c r="S47" s="805"/>
      <c r="T47" s="805"/>
      <c r="U47" s="805"/>
      <c r="V47" s="805"/>
      <c r="W47" s="805"/>
      <c r="X47" s="805"/>
      <c r="Y47" s="805"/>
      <c r="Z47" s="805"/>
      <c r="AA47" s="805"/>
      <c r="AB47" s="805"/>
      <c r="AC47" s="805"/>
      <c r="AD47" s="805"/>
      <c r="AE47" s="805"/>
      <c r="AF47" s="805"/>
      <c r="AG47" s="805"/>
      <c r="AH47" s="805"/>
    </row>
    <row r="48" spans="15:34" ht="15.75" customHeight="1">
      <c r="O48" s="805"/>
      <c r="P48" s="805"/>
      <c r="Q48" s="805"/>
      <c r="R48" s="805"/>
      <c r="S48" s="805"/>
      <c r="T48" s="805"/>
      <c r="U48" s="805"/>
      <c r="V48" s="805"/>
      <c r="W48" s="805"/>
      <c r="X48" s="805"/>
      <c r="Y48" s="805"/>
      <c r="Z48" s="805"/>
      <c r="AA48" s="805"/>
      <c r="AB48" s="805"/>
      <c r="AC48" s="805"/>
      <c r="AD48" s="805"/>
      <c r="AE48" s="805"/>
      <c r="AF48" s="805"/>
      <c r="AG48" s="805"/>
      <c r="AH48" s="805"/>
    </row>
    <row r="49" spans="15:34" ht="15.75" customHeight="1">
      <c r="O49" s="805"/>
      <c r="P49" s="805"/>
      <c r="Q49" s="805"/>
      <c r="R49" s="805"/>
      <c r="S49" s="805"/>
      <c r="T49" s="805"/>
      <c r="U49" s="805"/>
      <c r="V49" s="805"/>
      <c r="W49" s="805"/>
      <c r="X49" s="805"/>
      <c r="Y49" s="805"/>
      <c r="Z49" s="805"/>
      <c r="AA49" s="805"/>
      <c r="AB49" s="805"/>
      <c r="AC49" s="805"/>
      <c r="AD49" s="805"/>
      <c r="AE49" s="805"/>
      <c r="AF49" s="805"/>
      <c r="AG49" s="805"/>
      <c r="AH49" s="805"/>
    </row>
    <row r="50" spans="15:34" ht="15.75" customHeight="1">
      <c r="O50" s="805"/>
      <c r="P50" s="805"/>
      <c r="Q50" s="805"/>
      <c r="R50" s="805"/>
      <c r="S50" s="805"/>
      <c r="T50" s="805"/>
      <c r="U50" s="805"/>
      <c r="V50" s="805"/>
      <c r="W50" s="805"/>
      <c r="X50" s="805"/>
      <c r="Y50" s="805"/>
      <c r="Z50" s="805"/>
      <c r="AA50" s="805"/>
      <c r="AB50" s="805"/>
      <c r="AC50" s="805"/>
      <c r="AD50" s="805"/>
      <c r="AE50" s="805"/>
      <c r="AF50" s="805"/>
      <c r="AG50" s="805"/>
      <c r="AH50" s="805"/>
    </row>
    <row r="51" spans="15:34" ht="15.75" customHeight="1">
      <c r="O51" s="805"/>
      <c r="P51" s="805"/>
      <c r="Q51" s="805"/>
      <c r="R51" s="805"/>
      <c r="S51" s="805"/>
      <c r="T51" s="805"/>
      <c r="U51" s="805"/>
      <c r="V51" s="805"/>
      <c r="W51" s="805"/>
      <c r="X51" s="805"/>
      <c r="Y51" s="805"/>
      <c r="Z51" s="805"/>
      <c r="AA51" s="805"/>
      <c r="AB51" s="805"/>
      <c r="AC51" s="805"/>
      <c r="AD51" s="805"/>
      <c r="AE51" s="805"/>
      <c r="AF51" s="805"/>
      <c r="AG51" s="805"/>
      <c r="AH51" s="805"/>
    </row>
    <row r="52" spans="15:34" ht="15.75" customHeight="1">
      <c r="O52" s="805"/>
      <c r="P52" s="805"/>
      <c r="Q52" s="805"/>
      <c r="R52" s="805"/>
      <c r="S52" s="805"/>
      <c r="T52" s="805"/>
      <c r="U52" s="805"/>
      <c r="V52" s="805"/>
      <c r="W52" s="805"/>
      <c r="X52" s="805"/>
      <c r="Y52" s="805"/>
      <c r="Z52" s="805"/>
      <c r="AA52" s="805"/>
      <c r="AB52" s="805"/>
      <c r="AC52" s="805"/>
      <c r="AD52" s="805"/>
      <c r="AE52" s="807"/>
      <c r="AF52" s="807"/>
      <c r="AG52" s="807"/>
      <c r="AH52" s="807"/>
    </row>
    <row r="53" spans="15:34" ht="15.75" customHeight="1">
      <c r="O53" s="805"/>
      <c r="P53" s="805"/>
      <c r="Q53" s="805"/>
      <c r="R53" s="805"/>
      <c r="S53" s="805"/>
      <c r="T53" s="805"/>
      <c r="U53" s="805"/>
      <c r="V53" s="805"/>
      <c r="W53" s="805"/>
      <c r="X53" s="805"/>
      <c r="Y53" s="805"/>
      <c r="Z53" s="805"/>
      <c r="AA53" s="805"/>
      <c r="AB53" s="805"/>
      <c r="AC53" s="805"/>
      <c r="AD53" s="805"/>
      <c r="AE53" s="805"/>
      <c r="AF53" s="805"/>
      <c r="AG53" s="805"/>
      <c r="AH53" s="805"/>
    </row>
    <row r="54" spans="15:34" ht="15.75" customHeight="1">
      <c r="O54" s="805"/>
      <c r="P54" s="805"/>
      <c r="Q54" s="805"/>
      <c r="R54" s="805"/>
      <c r="S54" s="805"/>
      <c r="T54" s="805"/>
      <c r="U54" s="805"/>
      <c r="V54" s="805"/>
      <c r="W54" s="805"/>
      <c r="X54" s="805"/>
      <c r="Y54" s="805"/>
      <c r="Z54" s="805"/>
      <c r="AA54" s="805"/>
      <c r="AB54" s="805"/>
      <c r="AC54" s="805"/>
      <c r="AD54" s="805"/>
      <c r="AE54" s="805"/>
      <c r="AF54" s="805"/>
      <c r="AG54" s="805"/>
      <c r="AH54" s="805"/>
    </row>
    <row r="55" spans="15:34" ht="15.75" customHeight="1">
      <c r="O55" s="805"/>
      <c r="P55" s="805"/>
      <c r="Q55" s="805"/>
      <c r="R55" s="805"/>
      <c r="S55" s="805"/>
      <c r="T55" s="805"/>
      <c r="U55" s="805"/>
      <c r="V55" s="805"/>
      <c r="W55" s="805"/>
      <c r="X55" s="805"/>
      <c r="Y55" s="805"/>
      <c r="Z55" s="805"/>
      <c r="AA55" s="805"/>
      <c r="AB55" s="805"/>
      <c r="AC55" s="805"/>
      <c r="AD55" s="805"/>
      <c r="AE55" s="805"/>
      <c r="AF55" s="805"/>
      <c r="AG55" s="805"/>
      <c r="AH55" s="805"/>
    </row>
    <row r="56" spans="15:34" ht="15.75" customHeight="1">
      <c r="O56" s="805"/>
      <c r="P56" s="805"/>
      <c r="Q56" s="805"/>
      <c r="R56" s="805"/>
      <c r="S56" s="805"/>
      <c r="T56" s="805"/>
      <c r="U56" s="805"/>
      <c r="V56" s="805"/>
      <c r="W56" s="805"/>
      <c r="X56" s="805"/>
      <c r="Y56" s="805"/>
      <c r="Z56" s="805"/>
      <c r="AA56" s="805"/>
      <c r="AB56" s="805"/>
      <c r="AC56" s="805"/>
      <c r="AD56" s="805"/>
      <c r="AE56" s="805"/>
      <c r="AF56" s="805"/>
      <c r="AG56" s="805"/>
      <c r="AH56" s="805"/>
    </row>
  </sheetData>
  <mergeCells count="151">
    <mergeCell ref="Z26:AB26"/>
    <mergeCell ref="C26:J26"/>
    <mergeCell ref="K26:M26"/>
    <mergeCell ref="N26:P26"/>
    <mergeCell ref="Q26:S26"/>
    <mergeCell ref="T26:V26"/>
    <mergeCell ref="W26:Y26"/>
    <mergeCell ref="Z24:AB24"/>
    <mergeCell ref="C25:J25"/>
    <mergeCell ref="K25:M25"/>
    <mergeCell ref="N25:P25"/>
    <mergeCell ref="Q25:S25"/>
    <mergeCell ref="T25:V25"/>
    <mergeCell ref="W25:Y25"/>
    <mergeCell ref="Z25:AB25"/>
    <mergeCell ref="C24:J24"/>
    <mergeCell ref="K24:M24"/>
    <mergeCell ref="N24:P24"/>
    <mergeCell ref="Q24:S24"/>
    <mergeCell ref="T24:V24"/>
    <mergeCell ref="W24:Y24"/>
    <mergeCell ref="Z22:AB22"/>
    <mergeCell ref="C23:J23"/>
    <mergeCell ref="K23:M23"/>
    <mergeCell ref="N23:P23"/>
    <mergeCell ref="Q23:S23"/>
    <mergeCell ref="T23:V23"/>
    <mergeCell ref="W23:Y23"/>
    <mergeCell ref="Z23:AB23"/>
    <mergeCell ref="C22:J22"/>
    <mergeCell ref="K22:M22"/>
    <mergeCell ref="N22:P22"/>
    <mergeCell ref="Q22:S22"/>
    <mergeCell ref="T22:V22"/>
    <mergeCell ref="W22:Y22"/>
    <mergeCell ref="Z20:AB20"/>
    <mergeCell ref="C21:J21"/>
    <mergeCell ref="K21:M21"/>
    <mergeCell ref="N21:P21"/>
    <mergeCell ref="Q21:S21"/>
    <mergeCell ref="T21:V21"/>
    <mergeCell ref="W21:Y21"/>
    <mergeCell ref="Z21:AB21"/>
    <mergeCell ref="C20:J20"/>
    <mergeCell ref="K20:M20"/>
    <mergeCell ref="N20:P20"/>
    <mergeCell ref="Q20:S20"/>
    <mergeCell ref="T20:V20"/>
    <mergeCell ref="W20:Y20"/>
    <mergeCell ref="Z18:AB18"/>
    <mergeCell ref="C19:J19"/>
    <mergeCell ref="K19:M19"/>
    <mergeCell ref="N19:P19"/>
    <mergeCell ref="Q19:S19"/>
    <mergeCell ref="T19:V19"/>
    <mergeCell ref="W19:Y19"/>
    <mergeCell ref="Z19:AB19"/>
    <mergeCell ref="C18:J18"/>
    <mergeCell ref="K18:M18"/>
    <mergeCell ref="N18:P18"/>
    <mergeCell ref="Q18:S18"/>
    <mergeCell ref="T18:V18"/>
    <mergeCell ref="W18:Y18"/>
    <mergeCell ref="Z16:AB16"/>
    <mergeCell ref="C17:J17"/>
    <mergeCell ref="K17:M17"/>
    <mergeCell ref="N17:P17"/>
    <mergeCell ref="Q17:S17"/>
    <mergeCell ref="T17:V17"/>
    <mergeCell ref="W17:Y17"/>
    <mergeCell ref="Z17:AB17"/>
    <mergeCell ref="C16:J16"/>
    <mergeCell ref="K16:M16"/>
    <mergeCell ref="N16:P16"/>
    <mergeCell ref="Q16:S16"/>
    <mergeCell ref="T16:V16"/>
    <mergeCell ref="W16:Y16"/>
    <mergeCell ref="Z14:AB14"/>
    <mergeCell ref="C15:J15"/>
    <mergeCell ref="K15:M15"/>
    <mergeCell ref="N15:P15"/>
    <mergeCell ref="Q15:S15"/>
    <mergeCell ref="T15:V15"/>
    <mergeCell ref="W15:Y15"/>
    <mergeCell ref="Z15:AB15"/>
    <mergeCell ref="C14:J14"/>
    <mergeCell ref="K14:M14"/>
    <mergeCell ref="N14:P14"/>
    <mergeCell ref="Q14:S14"/>
    <mergeCell ref="T14:V14"/>
    <mergeCell ref="W14:Y14"/>
    <mergeCell ref="Z12:AB12"/>
    <mergeCell ref="C13:J13"/>
    <mergeCell ref="K13:M13"/>
    <mergeCell ref="N13:P13"/>
    <mergeCell ref="Q13:S13"/>
    <mergeCell ref="T13:V13"/>
    <mergeCell ref="W13:Y13"/>
    <mergeCell ref="Z13:AB13"/>
    <mergeCell ref="C12:J12"/>
    <mergeCell ref="K12:M12"/>
    <mergeCell ref="N12:P12"/>
    <mergeCell ref="Q12:S12"/>
    <mergeCell ref="T12:V12"/>
    <mergeCell ref="W12:Y12"/>
    <mergeCell ref="Z10:AB10"/>
    <mergeCell ref="C11:J11"/>
    <mergeCell ref="K11:M11"/>
    <mergeCell ref="N11:P11"/>
    <mergeCell ref="Q11:S11"/>
    <mergeCell ref="T11:V11"/>
    <mergeCell ref="W11:Y11"/>
    <mergeCell ref="Z11:AB11"/>
    <mergeCell ref="C10:J10"/>
    <mergeCell ref="K10:M10"/>
    <mergeCell ref="N10:P10"/>
    <mergeCell ref="Q10:S10"/>
    <mergeCell ref="T10:V10"/>
    <mergeCell ref="W10:Y10"/>
    <mergeCell ref="Z7:AB7"/>
    <mergeCell ref="C9:J9"/>
    <mergeCell ref="K9:M9"/>
    <mergeCell ref="N9:P9"/>
    <mergeCell ref="Q9:S9"/>
    <mergeCell ref="T9:V9"/>
    <mergeCell ref="W9:Y9"/>
    <mergeCell ref="Z9:AB9"/>
    <mergeCell ref="C7:J7"/>
    <mergeCell ref="K7:M7"/>
    <mergeCell ref="N7:P7"/>
    <mergeCell ref="Q7:S7"/>
    <mergeCell ref="T7:V7"/>
    <mergeCell ref="W7:Y7"/>
    <mergeCell ref="Z5:AB5"/>
    <mergeCell ref="C6:J6"/>
    <mergeCell ref="K6:M6"/>
    <mergeCell ref="N6:P6"/>
    <mergeCell ref="Q6:S6"/>
    <mergeCell ref="T6:V6"/>
    <mergeCell ref="W6:Y6"/>
    <mergeCell ref="Z6:AB6"/>
    <mergeCell ref="B1:C1"/>
    <mergeCell ref="C2:AB2"/>
    <mergeCell ref="C4:J5"/>
    <mergeCell ref="K4:S4"/>
    <mergeCell ref="T4:AB4"/>
    <mergeCell ref="K5:M5"/>
    <mergeCell ref="N5:P5"/>
    <mergeCell ref="Q5:S5"/>
    <mergeCell ref="T5:V5"/>
    <mergeCell ref="W5:Y5"/>
  </mergeCells>
  <phoneticPr fontId="3"/>
  <pageMargins left="0.51181102362204722" right="0.51181102362204722" top="0.55118110236220474" bottom="0.55118110236220474" header="0.31496062992125984" footer="0.31496062992125984"/>
  <pageSetup paperSize="9" firstPageNumber="39" orientation="portrait" useFirstPageNumber="1" r:id="rId1"/>
  <headerFooter>
    <oddFooter>&amp;C&amp;"HGPｺﾞｼｯｸM,ﾒﾃﾞｨｳﾑ"&amp;10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74C46-76F3-4199-9DB9-E9B3C67E9F6E}">
  <dimension ref="B1:Z54"/>
  <sheetViews>
    <sheetView tabSelected="1" view="pageBreakPreview" topLeftCell="A21" zoomScale="115" zoomScaleNormal="100" zoomScaleSheetLayoutView="115" workbookViewId="0">
      <selection activeCell="Q33" sqref="Q33:V33"/>
    </sheetView>
  </sheetViews>
  <sheetFormatPr defaultColWidth="2.625" defaultRowHeight="12"/>
  <cols>
    <col min="1" max="11" width="2.625" style="752"/>
    <col min="12" max="12" width="9.25" style="1075" customWidth="1"/>
    <col min="13" max="13" width="9.25" style="2008" customWidth="1"/>
    <col min="14" max="14" width="9.25" style="1075" customWidth="1"/>
    <col min="15" max="15" width="9.25" style="2008" customWidth="1"/>
    <col min="16" max="16" width="9.25" style="1075" customWidth="1"/>
    <col min="17" max="17" width="9.25" style="2008" customWidth="1"/>
    <col min="18" max="18" width="8.875" style="1075" customWidth="1"/>
    <col min="19" max="19" width="11.375" style="1076" customWidth="1"/>
    <col min="20" max="20" width="2.25" style="1075" customWidth="1"/>
    <col min="21" max="21" width="8.875" style="1078" customWidth="1"/>
    <col min="22" max="22" width="11.625" style="752" customWidth="1"/>
    <col min="23" max="30" width="2.625" style="752" customWidth="1"/>
    <col min="31" max="35" width="2.625" style="752"/>
    <col min="36" max="36" width="0.125" style="752" customWidth="1"/>
    <col min="37" max="41" width="2.625" style="752" customWidth="1"/>
    <col min="42" max="16384" width="2.625" style="752"/>
  </cols>
  <sheetData>
    <row r="1" spans="2:22" s="665" customFormat="1" ht="15.75" customHeight="1">
      <c r="B1" s="663" t="s">
        <v>897</v>
      </c>
      <c r="C1" s="663"/>
      <c r="D1" s="663"/>
      <c r="E1" s="663"/>
      <c r="F1" s="663"/>
      <c r="G1" s="663"/>
      <c r="H1" s="663"/>
      <c r="I1" s="663"/>
      <c r="J1" s="663"/>
      <c r="K1" s="663"/>
      <c r="L1" s="1972"/>
      <c r="M1" s="1973"/>
      <c r="N1" s="1972"/>
      <c r="O1" s="1973"/>
      <c r="P1" s="1029"/>
      <c r="Q1" s="1974"/>
      <c r="R1" s="1029"/>
      <c r="S1" s="1030"/>
      <c r="T1" s="1029"/>
      <c r="U1" s="1031"/>
    </row>
    <row r="2" spans="2:22" s="665" customFormat="1" ht="15.75" customHeight="1">
      <c r="B2" s="666" t="s">
        <v>898</v>
      </c>
      <c r="C2" s="663"/>
      <c r="D2" s="663"/>
      <c r="E2" s="663"/>
      <c r="F2" s="663"/>
      <c r="G2" s="663"/>
      <c r="H2" s="663"/>
      <c r="I2" s="663"/>
      <c r="J2" s="663"/>
      <c r="K2" s="663"/>
      <c r="L2" s="1972"/>
      <c r="M2" s="1973"/>
      <c r="N2" s="1972"/>
      <c r="O2" s="1973"/>
      <c r="P2" s="1029"/>
      <c r="Q2" s="1974"/>
      <c r="R2" s="1029"/>
      <c r="S2" s="1030"/>
      <c r="T2" s="1029"/>
      <c r="U2" s="1031"/>
    </row>
    <row r="3" spans="2:22" s="666" customFormat="1" ht="15.75" customHeight="1" thickBot="1">
      <c r="C3" s="1032"/>
      <c r="D3" s="1032"/>
      <c r="E3" s="1032"/>
      <c r="F3" s="1032"/>
      <c r="G3" s="1032"/>
      <c r="H3" s="1032"/>
      <c r="I3" s="1032"/>
      <c r="J3" s="1032"/>
      <c r="K3" s="1032"/>
      <c r="L3" s="1519"/>
      <c r="M3" s="1975"/>
      <c r="N3" s="1519"/>
      <c r="O3" s="1975"/>
    </row>
    <row r="4" spans="2:22" ht="15.75" customHeight="1" thickTop="1">
      <c r="C4" s="13" t="s">
        <v>899</v>
      </c>
      <c r="D4" s="13"/>
      <c r="E4" s="13"/>
      <c r="F4" s="13"/>
      <c r="G4" s="13"/>
      <c r="H4" s="13"/>
      <c r="I4" s="13"/>
      <c r="J4" s="13"/>
      <c r="K4" s="670"/>
      <c r="L4" s="1037" t="s">
        <v>675</v>
      </c>
      <c r="M4" s="1976"/>
      <c r="N4" s="1037" t="s">
        <v>676</v>
      </c>
      <c r="O4" s="1977"/>
      <c r="P4" s="1037" t="s">
        <v>900</v>
      </c>
      <c r="Q4" s="1976"/>
      <c r="R4" s="752"/>
      <c r="U4" s="752"/>
    </row>
    <row r="5" spans="2:22" ht="15.75" customHeight="1">
      <c r="C5" s="680"/>
      <c r="D5" s="680"/>
      <c r="E5" s="680"/>
      <c r="F5" s="680"/>
      <c r="G5" s="680"/>
      <c r="H5" s="680"/>
      <c r="I5" s="680"/>
      <c r="J5" s="680"/>
      <c r="K5" s="914"/>
      <c r="L5" s="1978" t="s">
        <v>901</v>
      </c>
      <c r="M5" s="1979" t="s">
        <v>902</v>
      </c>
      <c r="N5" s="1044" t="s">
        <v>901</v>
      </c>
      <c r="O5" s="1980" t="s">
        <v>902</v>
      </c>
      <c r="P5" s="1978" t="s">
        <v>901</v>
      </c>
      <c r="Q5" s="1980" t="s">
        <v>902</v>
      </c>
      <c r="R5" s="752"/>
      <c r="U5" s="752"/>
    </row>
    <row r="6" spans="2:22" s="1046" customFormat="1" ht="15.75" customHeight="1">
      <c r="C6" s="768"/>
      <c r="D6" s="768"/>
      <c r="E6" s="768"/>
      <c r="F6" s="768"/>
      <c r="G6" s="768"/>
      <c r="H6" s="768"/>
      <c r="I6" s="768"/>
      <c r="J6" s="768"/>
      <c r="K6" s="772"/>
      <c r="L6" s="1093" t="s">
        <v>903</v>
      </c>
      <c r="M6" s="1981" t="s">
        <v>903</v>
      </c>
      <c r="N6" s="1094" t="s">
        <v>903</v>
      </c>
      <c r="O6" s="1982" t="s">
        <v>903</v>
      </c>
      <c r="P6" s="1093" t="s">
        <v>903</v>
      </c>
      <c r="Q6" s="1982" t="s">
        <v>903</v>
      </c>
    </row>
    <row r="7" spans="2:22" s="1046" customFormat="1" ht="15.75" customHeight="1">
      <c r="C7" s="1983" t="s">
        <v>904</v>
      </c>
      <c r="D7" s="1983"/>
      <c r="E7" s="1983"/>
      <c r="F7" s="1983"/>
      <c r="G7" s="1983"/>
      <c r="H7" s="1983"/>
      <c r="I7" s="1983"/>
      <c r="J7" s="1983"/>
      <c r="K7" s="1984"/>
      <c r="L7" s="1985">
        <f t="shared" ref="L7:Q7" si="0">L8+L9+L16</f>
        <v>10161620</v>
      </c>
      <c r="M7" s="1985">
        <f t="shared" si="0"/>
        <v>9616412</v>
      </c>
      <c r="N7" s="1144">
        <f t="shared" si="0"/>
        <v>10240446</v>
      </c>
      <c r="O7" s="1985">
        <f t="shared" si="0"/>
        <v>9815266</v>
      </c>
      <c r="P7" s="1144">
        <f t="shared" si="0"/>
        <v>12596556</v>
      </c>
      <c r="Q7" s="1985">
        <f t="shared" si="0"/>
        <v>12270519</v>
      </c>
    </row>
    <row r="8" spans="2:22" s="669" customFormat="1" ht="15.75" customHeight="1">
      <c r="C8" s="1051" t="s">
        <v>905</v>
      </c>
      <c r="D8" s="1051"/>
      <c r="E8" s="1051"/>
      <c r="F8" s="1051"/>
      <c r="G8" s="1051"/>
      <c r="H8" s="1051"/>
      <c r="I8" s="1051"/>
      <c r="J8" s="1051"/>
      <c r="K8" s="1052"/>
      <c r="L8" s="1986">
        <v>5843699</v>
      </c>
      <c r="M8" s="1986">
        <v>5528054</v>
      </c>
      <c r="N8" s="1098">
        <v>6163221</v>
      </c>
      <c r="O8" s="1986">
        <v>5808579</v>
      </c>
      <c r="P8" s="1098">
        <v>8451309</v>
      </c>
      <c r="Q8" s="1986">
        <v>7956810</v>
      </c>
      <c r="R8"/>
      <c r="S8"/>
      <c r="T8"/>
    </row>
    <row r="9" spans="2:22" s="669" customFormat="1" ht="15.75" customHeight="1">
      <c r="C9" s="1987" t="s">
        <v>906</v>
      </c>
      <c r="D9" s="1988"/>
      <c r="E9" s="1988"/>
      <c r="F9" s="1988"/>
      <c r="G9" s="1988"/>
      <c r="H9" s="1988"/>
      <c r="I9" s="1988"/>
      <c r="J9" s="1988"/>
      <c r="K9" s="1989"/>
      <c r="L9" s="1990">
        <f t="shared" ref="L9:Q9" si="1">SUM(L10:L14)</f>
        <v>4004040</v>
      </c>
      <c r="M9" s="1990">
        <f t="shared" si="1"/>
        <v>3716324</v>
      </c>
      <c r="N9" s="1991">
        <f t="shared" si="1"/>
        <v>3754852</v>
      </c>
      <c r="O9" s="1990">
        <f t="shared" si="1"/>
        <v>3555634</v>
      </c>
      <c r="P9" s="1991">
        <f t="shared" si="1"/>
        <v>3140350</v>
      </c>
      <c r="Q9" s="1990">
        <f t="shared" si="1"/>
        <v>3027846</v>
      </c>
      <c r="R9"/>
      <c r="S9"/>
      <c r="T9"/>
    </row>
    <row r="10" spans="2:22" s="669" customFormat="1" ht="15.75" customHeight="1">
      <c r="D10" s="1992" t="s">
        <v>907</v>
      </c>
      <c r="E10" s="1987"/>
      <c r="F10" s="1987"/>
      <c r="G10" s="1987"/>
      <c r="H10" s="1987"/>
      <c r="I10" s="1987"/>
      <c r="J10" s="1987"/>
      <c r="K10" s="1993"/>
      <c r="L10" s="1986">
        <v>2021202</v>
      </c>
      <c r="M10" s="1986">
        <v>1827822</v>
      </c>
      <c r="N10" s="1098">
        <v>1758727</v>
      </c>
      <c r="O10" s="1986">
        <v>1713132</v>
      </c>
      <c r="P10" s="1098">
        <v>1635387</v>
      </c>
      <c r="Q10" s="1986">
        <v>1569128</v>
      </c>
      <c r="R10"/>
      <c r="S10"/>
      <c r="T10"/>
    </row>
    <row r="11" spans="2:22" s="669" customFormat="1" ht="15.75" customHeight="1">
      <c r="D11" s="1994" t="s">
        <v>908</v>
      </c>
      <c r="E11" s="1051"/>
      <c r="F11" s="1051"/>
      <c r="G11" s="1051"/>
      <c r="H11" s="1051"/>
      <c r="I11" s="1051"/>
      <c r="J11" s="1051"/>
      <c r="K11" s="1052"/>
      <c r="L11" s="1986">
        <v>589284</v>
      </c>
      <c r="M11" s="1986">
        <v>566449</v>
      </c>
      <c r="N11" s="1098">
        <v>570248</v>
      </c>
      <c r="O11" s="1986">
        <v>497455</v>
      </c>
      <c r="P11" s="884" t="s">
        <v>512</v>
      </c>
      <c r="Q11" s="1961" t="s">
        <v>512</v>
      </c>
    </row>
    <row r="12" spans="2:22" ht="15.75" customHeight="1">
      <c r="D12" s="1994" t="s">
        <v>909</v>
      </c>
      <c r="E12" s="1051"/>
      <c r="F12" s="1051"/>
      <c r="G12" s="1051"/>
      <c r="H12" s="1051"/>
      <c r="I12" s="1051"/>
      <c r="J12" s="1051"/>
      <c r="K12" s="1052"/>
      <c r="L12" s="1986">
        <v>1108343</v>
      </c>
      <c r="M12" s="1986">
        <v>1046685</v>
      </c>
      <c r="N12" s="1098">
        <v>1132346</v>
      </c>
      <c r="O12" s="1986">
        <v>1062139</v>
      </c>
      <c r="P12" s="1098">
        <v>1201947</v>
      </c>
      <c r="Q12" s="1986">
        <v>1165307</v>
      </c>
      <c r="R12" s="752"/>
      <c r="S12" s="752"/>
      <c r="T12" s="752"/>
      <c r="U12" s="752"/>
    </row>
    <row r="13" spans="2:22" ht="15.75" customHeight="1">
      <c r="D13" s="1994" t="s">
        <v>910</v>
      </c>
      <c r="E13" s="1051"/>
      <c r="F13" s="1051"/>
      <c r="G13" s="1051"/>
      <c r="H13" s="1051"/>
      <c r="I13" s="1051"/>
      <c r="J13" s="1051"/>
      <c r="K13" s="1052"/>
      <c r="L13" s="1986">
        <v>87355</v>
      </c>
      <c r="M13" s="1986">
        <v>86997</v>
      </c>
      <c r="N13" s="1098">
        <v>87538</v>
      </c>
      <c r="O13" s="1986">
        <v>86901</v>
      </c>
      <c r="P13" s="1098">
        <v>83166</v>
      </c>
      <c r="Q13" s="1986">
        <v>82812</v>
      </c>
      <c r="R13" s="752"/>
      <c r="S13" s="752"/>
      <c r="T13" s="752"/>
      <c r="U13" s="752"/>
    </row>
    <row r="14" spans="2:22" ht="15.75" customHeight="1">
      <c r="D14" s="1995" t="s">
        <v>911</v>
      </c>
      <c r="E14" s="1996"/>
      <c r="F14" s="1996"/>
      <c r="G14" s="1996"/>
      <c r="H14" s="1996"/>
      <c r="I14" s="1996"/>
      <c r="J14" s="1996"/>
      <c r="K14" s="1997"/>
      <c r="L14" s="1986">
        <v>197856</v>
      </c>
      <c r="M14" s="1986">
        <v>188371</v>
      </c>
      <c r="N14" s="1098">
        <v>205993</v>
      </c>
      <c r="O14" s="1986">
        <v>196007</v>
      </c>
      <c r="P14" s="1098">
        <v>219850</v>
      </c>
      <c r="Q14" s="1986">
        <v>210599</v>
      </c>
      <c r="R14" s="752"/>
      <c r="S14" s="752"/>
      <c r="T14"/>
      <c r="U14"/>
      <c r="V14"/>
    </row>
    <row r="15" spans="2:22" ht="31.5" customHeight="1">
      <c r="D15" s="1995" t="s">
        <v>912</v>
      </c>
      <c r="E15" s="1996"/>
      <c r="F15" s="1996"/>
      <c r="G15" s="1996"/>
      <c r="H15" s="1996"/>
      <c r="I15" s="1996"/>
      <c r="J15" s="1996"/>
      <c r="K15" s="1997"/>
      <c r="L15" s="884" t="s">
        <v>21</v>
      </c>
      <c r="M15" s="1961" t="s">
        <v>21</v>
      </c>
      <c r="N15" s="1146" t="s">
        <v>21</v>
      </c>
      <c r="O15" s="1998" t="s">
        <v>21</v>
      </c>
      <c r="P15" s="1146">
        <v>76762</v>
      </c>
      <c r="Q15" s="1998">
        <v>39887</v>
      </c>
      <c r="R15" s="72"/>
      <c r="S15" s="1999"/>
      <c r="T15" s="1999"/>
      <c r="U15"/>
      <c r="V15"/>
    </row>
    <row r="16" spans="2:22" ht="15.75" customHeight="1">
      <c r="C16" s="1987" t="s">
        <v>913</v>
      </c>
      <c r="D16" s="1987"/>
      <c r="E16" s="1987"/>
      <c r="F16" s="1987"/>
      <c r="G16" s="1987"/>
      <c r="H16" s="1987"/>
      <c r="I16" s="1987"/>
      <c r="J16" s="1987"/>
      <c r="K16" s="1993"/>
      <c r="L16" s="1990">
        <f>SUM(L17)</f>
        <v>313881</v>
      </c>
      <c r="M16" s="1990">
        <f>SUM(M17)</f>
        <v>372034</v>
      </c>
      <c r="N16" s="1991">
        <f>SUM(N17:N18)</f>
        <v>322373</v>
      </c>
      <c r="O16" s="1990">
        <f>SUM(O17:O18)</f>
        <v>451053</v>
      </c>
      <c r="P16" s="1991">
        <f>SUM(P17:P18)</f>
        <v>1004897</v>
      </c>
      <c r="Q16" s="1990">
        <f>SUM(Q17:Q18)</f>
        <v>1285863</v>
      </c>
      <c r="R16" s="752"/>
      <c r="S16" s="752"/>
      <c r="T16"/>
      <c r="U16"/>
      <c r="V16"/>
    </row>
    <row r="17" spans="3:22">
      <c r="D17" s="1992" t="s">
        <v>914</v>
      </c>
      <c r="E17" s="1987"/>
      <c r="F17" s="1987"/>
      <c r="G17" s="1987"/>
      <c r="H17" s="1987"/>
      <c r="I17" s="1987"/>
      <c r="J17" s="1987"/>
      <c r="K17" s="1993"/>
      <c r="L17" s="2000">
        <v>313881</v>
      </c>
      <c r="M17" s="1100">
        <v>372034</v>
      </c>
      <c r="N17" s="2001">
        <v>322373</v>
      </c>
      <c r="O17" s="1056">
        <v>451053</v>
      </c>
      <c r="P17" s="2001">
        <v>319895</v>
      </c>
      <c r="Q17" s="1986">
        <v>484915</v>
      </c>
      <c r="R17" s="752"/>
      <c r="S17" s="752"/>
      <c r="T17" s="752"/>
      <c r="U17" s="752"/>
    </row>
    <row r="18" spans="3:22" ht="12.75" thickBot="1">
      <c r="C18" s="809"/>
      <c r="D18" s="2002" t="s">
        <v>915</v>
      </c>
      <c r="E18" s="1070"/>
      <c r="F18" s="1070"/>
      <c r="G18" s="1070"/>
      <c r="H18" s="1070"/>
      <c r="I18" s="1070"/>
      <c r="J18" s="1070"/>
      <c r="K18" s="2003"/>
      <c r="L18" s="2004" t="s">
        <v>21</v>
      </c>
      <c r="M18" s="2005" t="s">
        <v>21</v>
      </c>
      <c r="N18" s="2006" t="s">
        <v>21</v>
      </c>
      <c r="O18" s="2007" t="s">
        <v>21</v>
      </c>
      <c r="P18" s="490">
        <v>685002</v>
      </c>
      <c r="Q18" s="1129">
        <v>800948</v>
      </c>
      <c r="R18" s="752"/>
      <c r="S18" s="752"/>
      <c r="T18" s="752"/>
      <c r="U18" s="1035"/>
    </row>
    <row r="19" spans="3:22" ht="12.75" thickTop="1">
      <c r="C19" s="665"/>
      <c r="D19" s="665"/>
      <c r="E19" s="665"/>
      <c r="F19" s="665"/>
      <c r="G19" s="665"/>
      <c r="H19" s="665"/>
      <c r="I19" s="665"/>
      <c r="J19" s="665"/>
      <c r="K19" s="665"/>
      <c r="P19" s="2009"/>
      <c r="Q19" s="2010"/>
      <c r="R19" s="752"/>
      <c r="S19" s="752"/>
      <c r="T19" s="752"/>
      <c r="U19" s="1035"/>
    </row>
    <row r="20" spans="3:22" s="666" customFormat="1" ht="15.75" customHeight="1">
      <c r="C20" s="752"/>
      <c r="D20" s="752"/>
      <c r="E20" s="752"/>
      <c r="F20" s="752"/>
      <c r="G20" s="752"/>
      <c r="H20" s="752"/>
      <c r="I20" s="752"/>
      <c r="J20" s="752"/>
      <c r="K20" s="752"/>
      <c r="L20" s="752"/>
      <c r="M20" s="2011"/>
      <c r="N20" s="752"/>
      <c r="O20" s="2011"/>
      <c r="P20" s="1082"/>
      <c r="Q20" s="2012"/>
    </row>
    <row r="21" spans="3:22" ht="15.75" customHeight="1" thickBot="1">
      <c r="C21" s="1032"/>
      <c r="D21" s="1032"/>
      <c r="E21" s="1032"/>
      <c r="F21" s="1032"/>
      <c r="G21" s="1032"/>
      <c r="H21" s="1032"/>
      <c r="I21" s="1032"/>
      <c r="J21" s="1032"/>
      <c r="K21" s="1032"/>
      <c r="L21" s="1033"/>
      <c r="M21" s="2013"/>
      <c r="N21" s="1033"/>
      <c r="O21" s="2013"/>
      <c r="P21" s="752"/>
      <c r="Q21" s="752"/>
      <c r="R21" s="752"/>
      <c r="S21" s="752"/>
      <c r="T21" s="752"/>
      <c r="U21" s="752"/>
    </row>
    <row r="22" spans="3:22" ht="15.75" customHeight="1" thickTop="1">
      <c r="C22" s="13" t="s">
        <v>899</v>
      </c>
      <c r="D22" s="13"/>
      <c r="E22" s="13"/>
      <c r="F22" s="13"/>
      <c r="G22" s="13"/>
      <c r="H22" s="13"/>
      <c r="I22" s="13"/>
      <c r="J22" s="13"/>
      <c r="K22" s="670"/>
      <c r="L22" s="2014" t="s">
        <v>695</v>
      </c>
      <c r="M22" s="1037"/>
      <c r="N22" s="2014" t="s">
        <v>696</v>
      </c>
      <c r="O22" s="1037"/>
      <c r="P22" s="2014" t="s">
        <v>691</v>
      </c>
      <c r="Q22" s="1037"/>
      <c r="R22" s="752"/>
      <c r="S22" s="752"/>
      <c r="T22" s="752"/>
      <c r="U22" s="752"/>
    </row>
    <row r="23" spans="3:22" s="1046" customFormat="1" ht="15.75" customHeight="1">
      <c r="C23" s="680"/>
      <c r="D23" s="680"/>
      <c r="E23" s="680"/>
      <c r="F23" s="680"/>
      <c r="G23" s="680"/>
      <c r="H23" s="680"/>
      <c r="I23" s="680"/>
      <c r="J23" s="680"/>
      <c r="K23" s="914"/>
      <c r="L23" s="1978" t="s">
        <v>901</v>
      </c>
      <c r="M23" s="1980" t="s">
        <v>902</v>
      </c>
      <c r="N23" s="1978" t="s">
        <v>901</v>
      </c>
      <c r="O23" s="1980" t="s">
        <v>902</v>
      </c>
      <c r="P23" s="1978" t="s">
        <v>901</v>
      </c>
      <c r="Q23" s="1980" t="s">
        <v>902</v>
      </c>
    </row>
    <row r="24" spans="3:22" s="1046" customFormat="1" ht="15.75" customHeight="1">
      <c r="C24" s="768"/>
      <c r="D24" s="768"/>
      <c r="E24" s="768"/>
      <c r="F24" s="768"/>
      <c r="G24" s="768"/>
      <c r="H24" s="768"/>
      <c r="I24" s="768"/>
      <c r="J24" s="768"/>
      <c r="K24" s="772"/>
      <c r="L24" s="1093" t="s">
        <v>903</v>
      </c>
      <c r="M24" s="1982" t="s">
        <v>903</v>
      </c>
      <c r="N24" s="1093" t="s">
        <v>903</v>
      </c>
      <c r="O24" s="1982" t="s">
        <v>903</v>
      </c>
      <c r="P24" s="1093" t="s">
        <v>903</v>
      </c>
      <c r="Q24" s="1982" t="s">
        <v>903</v>
      </c>
      <c r="S24" s="2015"/>
      <c r="T24" s="2015"/>
    </row>
    <row r="25" spans="3:22" s="669" customFormat="1" ht="15.75" customHeight="1">
      <c r="C25" s="1983" t="s">
        <v>904</v>
      </c>
      <c r="D25" s="1983"/>
      <c r="E25" s="1983"/>
      <c r="F25" s="1983"/>
      <c r="G25" s="1983"/>
      <c r="H25" s="1983"/>
      <c r="I25" s="1983"/>
      <c r="J25" s="1983"/>
      <c r="K25" s="1984"/>
      <c r="L25" s="2016">
        <f t="shared" ref="L25:Q25" si="2">L26+L27+L34</f>
        <v>13074305</v>
      </c>
      <c r="M25" s="2017">
        <f t="shared" si="2"/>
        <v>12677930</v>
      </c>
      <c r="N25" s="2016">
        <f t="shared" si="2"/>
        <v>12639981</v>
      </c>
      <c r="O25" s="2017">
        <f t="shared" si="2"/>
        <v>12070552</v>
      </c>
      <c r="P25" s="2016">
        <f t="shared" si="2"/>
        <v>12559785</v>
      </c>
      <c r="Q25" s="2017">
        <f t="shared" si="2"/>
        <v>11926932</v>
      </c>
      <c r="R25"/>
      <c r="S25" s="1999"/>
      <c r="T25" s="1999"/>
    </row>
    <row r="26" spans="3:22" s="669" customFormat="1" ht="15.75" customHeight="1">
      <c r="C26" s="1051" t="s">
        <v>905</v>
      </c>
      <c r="D26" s="1051"/>
      <c r="E26" s="1051"/>
      <c r="F26" s="1051"/>
      <c r="G26" s="1051"/>
      <c r="H26" s="1051"/>
      <c r="I26" s="1051"/>
      <c r="J26" s="1051"/>
      <c r="K26" s="1052"/>
      <c r="L26" s="1148">
        <v>8898983</v>
      </c>
      <c r="M26" s="2018">
        <v>8359056</v>
      </c>
      <c r="N26" s="1148">
        <v>8237483</v>
      </c>
      <c r="O26" s="2018">
        <v>7667154</v>
      </c>
      <c r="P26" s="1148">
        <v>7609388</v>
      </c>
      <c r="Q26" s="2018">
        <v>7123847</v>
      </c>
      <c r="R26"/>
      <c r="S26" s="1986"/>
      <c r="T26" s="1986"/>
      <c r="U26" s="2019"/>
      <c r="V26" s="2019"/>
    </row>
    <row r="27" spans="3:22" s="669" customFormat="1" ht="15.75" customHeight="1">
      <c r="C27" s="1987" t="s">
        <v>906</v>
      </c>
      <c r="D27" s="1988"/>
      <c r="E27" s="1988"/>
      <c r="F27" s="1988"/>
      <c r="G27" s="1988"/>
      <c r="H27" s="1988"/>
      <c r="I27" s="1988"/>
      <c r="J27" s="1988"/>
      <c r="K27" s="1989"/>
      <c r="L27" s="2020">
        <f>SUM(L28:L32)</f>
        <v>3130065</v>
      </c>
      <c r="M27" s="2021">
        <f>SUM(M28:M32)</f>
        <v>3009387</v>
      </c>
      <c r="N27" s="2020">
        <f>SUM(N28:N33)</f>
        <v>3385977</v>
      </c>
      <c r="O27" s="2021">
        <f>SUM(O28:O33)</f>
        <v>3210975</v>
      </c>
      <c r="P27" s="2020">
        <f>SUM(P28:P33)</f>
        <v>3946839</v>
      </c>
      <c r="Q27" s="2021">
        <f>SUM(Q28:Q33)</f>
        <v>3634498</v>
      </c>
      <c r="R27"/>
      <c r="S27" s="1999"/>
      <c r="T27" s="1999"/>
    </row>
    <row r="28" spans="3:22" s="669" customFormat="1" ht="15.75" customHeight="1">
      <c r="D28" s="1992" t="s">
        <v>907</v>
      </c>
      <c r="E28" s="1987"/>
      <c r="F28" s="1987"/>
      <c r="G28" s="1987"/>
      <c r="H28" s="1987"/>
      <c r="I28" s="1987"/>
      <c r="J28" s="1987"/>
      <c r="K28" s="1993"/>
      <c r="L28" s="1148">
        <v>1570906</v>
      </c>
      <c r="M28" s="2018">
        <v>1504275</v>
      </c>
      <c r="N28" s="1148">
        <v>1661226</v>
      </c>
      <c r="O28" s="2018">
        <v>1585989</v>
      </c>
      <c r="P28" s="1148">
        <v>1630915</v>
      </c>
      <c r="Q28" s="2018">
        <v>1548271</v>
      </c>
      <c r="S28" s="806"/>
      <c r="T28" s="806"/>
    </row>
    <row r="29" spans="3:22" ht="15.75" customHeight="1">
      <c r="C29" s="669"/>
      <c r="D29" s="1994" t="s">
        <v>908</v>
      </c>
      <c r="E29" s="1051"/>
      <c r="F29" s="1051"/>
      <c r="G29" s="1051"/>
      <c r="H29" s="1051"/>
      <c r="I29" s="1051"/>
      <c r="J29" s="1051"/>
      <c r="K29" s="1052"/>
      <c r="L29" s="1146" t="s">
        <v>512</v>
      </c>
      <c r="M29" s="1998" t="s">
        <v>512</v>
      </c>
      <c r="N29" s="1146" t="s">
        <v>21</v>
      </c>
      <c r="O29" s="1998" t="s">
        <v>21</v>
      </c>
      <c r="P29" s="1146" t="s">
        <v>21</v>
      </c>
      <c r="Q29" s="1998" t="s">
        <v>21</v>
      </c>
      <c r="R29" s="752"/>
      <c r="S29" s="1999"/>
      <c r="T29" s="1999"/>
      <c r="U29" s="752"/>
    </row>
    <row r="30" spans="3:22" ht="15.75" customHeight="1">
      <c r="D30" s="1994" t="s">
        <v>909</v>
      </c>
      <c r="E30" s="1051"/>
      <c r="F30" s="1051"/>
      <c r="G30" s="1051"/>
      <c r="H30" s="1051"/>
      <c r="I30" s="1051"/>
      <c r="J30" s="1051"/>
      <c r="K30" s="1052"/>
      <c r="L30" s="1148">
        <v>1232696</v>
      </c>
      <c r="M30" s="2018">
        <v>1189998</v>
      </c>
      <c r="N30" s="1148">
        <v>1300710</v>
      </c>
      <c r="O30" s="2018">
        <v>1239301</v>
      </c>
      <c r="P30" s="1148">
        <v>1332075</v>
      </c>
      <c r="Q30" s="2018">
        <v>1287778</v>
      </c>
      <c r="R30" s="752"/>
      <c r="S30" s="1999"/>
      <c r="T30" s="1999"/>
      <c r="U30" s="752"/>
    </row>
    <row r="31" spans="3:22" ht="15.75" customHeight="1">
      <c r="D31" s="1994" t="s">
        <v>910</v>
      </c>
      <c r="E31" s="1051"/>
      <c r="F31" s="1051"/>
      <c r="G31" s="1051"/>
      <c r="H31" s="1051"/>
      <c r="I31" s="1051"/>
      <c r="J31" s="1051"/>
      <c r="K31" s="1052"/>
      <c r="L31" s="1148">
        <v>85772</v>
      </c>
      <c r="M31" s="2018">
        <v>85124</v>
      </c>
      <c r="N31" s="1148">
        <v>98997</v>
      </c>
      <c r="O31" s="2018">
        <v>98120</v>
      </c>
      <c r="P31" s="1148">
        <v>107888</v>
      </c>
      <c r="Q31" s="2018">
        <v>106545</v>
      </c>
      <c r="R31" s="752"/>
      <c r="S31" s="1999"/>
      <c r="T31" s="1999"/>
      <c r="U31"/>
      <c r="V31"/>
    </row>
    <row r="32" spans="3:22" ht="31.5" customHeight="1">
      <c r="D32" s="1994" t="s">
        <v>911</v>
      </c>
      <c r="E32" s="1051"/>
      <c r="F32" s="1051"/>
      <c r="G32" s="1051"/>
      <c r="H32" s="1051"/>
      <c r="I32" s="1051"/>
      <c r="J32" s="1051"/>
      <c r="K32" s="1052"/>
      <c r="L32" s="1148">
        <v>240691</v>
      </c>
      <c r="M32" s="2018">
        <v>229990</v>
      </c>
      <c r="N32" s="1148">
        <v>248282</v>
      </c>
      <c r="O32" s="2018">
        <v>247678</v>
      </c>
      <c r="P32" s="1148">
        <v>260404</v>
      </c>
      <c r="Q32" s="2018">
        <v>253307</v>
      </c>
      <c r="R32" s="72"/>
      <c r="S32" s="1999"/>
      <c r="T32" s="1999"/>
      <c r="U32"/>
      <c r="V32"/>
    </row>
    <row r="33" spans="3:26" ht="27.75" customHeight="1">
      <c r="D33" s="1995" t="s">
        <v>912</v>
      </c>
      <c r="E33" s="1996"/>
      <c r="F33" s="1996"/>
      <c r="G33" s="1996"/>
      <c r="H33" s="1996"/>
      <c r="I33" s="1996"/>
      <c r="J33" s="1996"/>
      <c r="K33" s="1997"/>
      <c r="L33" s="1146" t="s">
        <v>21</v>
      </c>
      <c r="M33" s="1998" t="s">
        <v>21</v>
      </c>
      <c r="N33" s="1146">
        <v>76762</v>
      </c>
      <c r="O33" s="1998">
        <v>39887</v>
      </c>
      <c r="P33" s="1146">
        <v>615557</v>
      </c>
      <c r="Q33" s="1998">
        <v>438597</v>
      </c>
      <c r="R33" s="752"/>
      <c r="S33" s="751"/>
      <c r="T33" s="751"/>
      <c r="U33"/>
      <c r="V33"/>
    </row>
    <row r="34" spans="3:26" ht="15.75" customHeight="1">
      <c r="C34" s="1987" t="s">
        <v>913</v>
      </c>
      <c r="D34" s="1988"/>
      <c r="E34" s="1988"/>
      <c r="F34" s="1988"/>
      <c r="G34" s="1988"/>
      <c r="H34" s="1988"/>
      <c r="I34" s="1988"/>
      <c r="J34" s="1988"/>
      <c r="K34" s="1989"/>
      <c r="L34" s="2020">
        <f t="shared" ref="L34:Q34" si="3">SUM(L35:L36)</f>
        <v>1045257</v>
      </c>
      <c r="M34" s="2021">
        <f t="shared" si="3"/>
        <v>1309487</v>
      </c>
      <c r="N34" s="2020">
        <f t="shared" si="3"/>
        <v>1016521</v>
      </c>
      <c r="O34" s="2021">
        <f t="shared" si="3"/>
        <v>1192423</v>
      </c>
      <c r="P34" s="2020">
        <f t="shared" si="3"/>
        <v>1003558</v>
      </c>
      <c r="Q34" s="2021">
        <f t="shared" si="3"/>
        <v>1168587</v>
      </c>
      <c r="R34" s="752"/>
      <c r="S34" s="751"/>
      <c r="T34" s="751"/>
      <c r="U34"/>
      <c r="V34"/>
    </row>
    <row r="35" spans="3:26">
      <c r="D35" s="1992" t="s">
        <v>914</v>
      </c>
      <c r="E35" s="1987"/>
      <c r="F35" s="1987"/>
      <c r="G35" s="1987"/>
      <c r="H35" s="1987"/>
      <c r="I35" s="1987"/>
      <c r="J35" s="1987"/>
      <c r="K35" s="1993"/>
      <c r="L35" s="2022">
        <v>332774</v>
      </c>
      <c r="M35" s="2018">
        <v>490186</v>
      </c>
      <c r="N35" s="2022">
        <v>316064</v>
      </c>
      <c r="O35" s="2018">
        <v>433421</v>
      </c>
      <c r="P35" s="2022">
        <v>314486</v>
      </c>
      <c r="Q35" s="2018">
        <v>382806</v>
      </c>
      <c r="R35" s="752"/>
      <c r="S35" s="751"/>
      <c r="T35" s="751"/>
      <c r="U35" s="752"/>
    </row>
    <row r="36" spans="3:26" ht="12.75" thickBot="1">
      <c r="C36" s="809"/>
      <c r="D36" s="2002" t="s">
        <v>915</v>
      </c>
      <c r="E36" s="1070"/>
      <c r="F36" s="1070"/>
      <c r="G36" s="1070"/>
      <c r="H36" s="1070"/>
      <c r="I36" s="1070"/>
      <c r="J36" s="1070"/>
      <c r="K36" s="2003"/>
      <c r="L36" s="2023">
        <v>712483</v>
      </c>
      <c r="M36" s="2024">
        <v>819301</v>
      </c>
      <c r="N36" s="2023">
        <v>700457</v>
      </c>
      <c r="O36" s="2024">
        <v>759002</v>
      </c>
      <c r="P36" s="2023">
        <v>689072</v>
      </c>
      <c r="Q36" s="2024">
        <v>785781</v>
      </c>
      <c r="R36" s="752"/>
      <c r="S36" s="752"/>
      <c r="T36" s="752"/>
      <c r="U36" s="752"/>
    </row>
    <row r="37" spans="3:26" ht="12.75" thickTop="1">
      <c r="L37" s="2025"/>
      <c r="M37" s="2026"/>
      <c r="N37" s="2025"/>
      <c r="O37" s="2026"/>
    </row>
    <row r="38" spans="3:26">
      <c r="L38" s="2025"/>
      <c r="M38" s="2026"/>
      <c r="N38" s="2025"/>
      <c r="O38" s="2026"/>
    </row>
    <row r="43" spans="3:26">
      <c r="P43" s="1080"/>
      <c r="Q43" s="2027"/>
      <c r="R43" s="1080"/>
      <c r="S43" s="1079"/>
      <c r="T43" s="1080"/>
      <c r="U43" s="1081"/>
      <c r="V43" s="805"/>
      <c r="W43" s="805"/>
      <c r="X43" s="805"/>
      <c r="Y43" s="805"/>
      <c r="Z43" s="805"/>
    </row>
    <row r="44" spans="3:26">
      <c r="L44" s="1080"/>
      <c r="M44" s="2027"/>
      <c r="N44" s="1080"/>
      <c r="O44" s="2027"/>
      <c r="P44" s="1080"/>
      <c r="Q44" s="2027"/>
      <c r="R44" s="1080"/>
      <c r="S44" s="1079"/>
      <c r="T44" s="1080"/>
      <c r="U44" s="1081"/>
      <c r="V44" s="805"/>
      <c r="W44" s="805"/>
      <c r="X44" s="805"/>
      <c r="Y44" s="805"/>
      <c r="Z44" s="805"/>
    </row>
    <row r="45" spans="3:26">
      <c r="L45" s="1080"/>
      <c r="M45" s="2027"/>
      <c r="N45" s="1080"/>
      <c r="O45" s="2027"/>
      <c r="P45" s="1080"/>
      <c r="Q45" s="2027"/>
      <c r="R45" s="1080"/>
      <c r="S45" s="1079"/>
      <c r="T45" s="1080"/>
      <c r="U45" s="1081"/>
      <c r="V45" s="805"/>
      <c r="W45" s="805"/>
      <c r="X45" s="805"/>
      <c r="Y45" s="805"/>
      <c r="Z45" s="805"/>
    </row>
    <row r="46" spans="3:26">
      <c r="L46" s="1080"/>
      <c r="M46" s="2027"/>
      <c r="N46" s="1080"/>
      <c r="O46" s="2027"/>
      <c r="P46" s="1080"/>
      <c r="Q46" s="2027"/>
      <c r="R46" s="1080"/>
      <c r="S46" s="1079"/>
      <c r="T46" s="1080"/>
      <c r="U46" s="1081"/>
      <c r="V46" s="805"/>
      <c r="W46" s="805"/>
      <c r="X46" s="805"/>
      <c r="Y46" s="805"/>
      <c r="Z46" s="805"/>
    </row>
    <row r="47" spans="3:26">
      <c r="L47" s="1080"/>
      <c r="M47" s="2027"/>
      <c r="N47" s="1080"/>
      <c r="O47" s="2027"/>
      <c r="P47" s="1080"/>
      <c r="Q47" s="2027"/>
      <c r="R47" s="1080"/>
      <c r="S47" s="1079"/>
      <c r="T47" s="1080"/>
      <c r="U47" s="1081"/>
      <c r="V47" s="805"/>
      <c r="W47" s="805"/>
      <c r="X47" s="805"/>
      <c r="Y47" s="805"/>
      <c r="Z47" s="805"/>
    </row>
    <row r="48" spans="3:26">
      <c r="L48" s="1080"/>
      <c r="M48" s="2027"/>
      <c r="N48" s="1080"/>
      <c r="O48" s="2027"/>
      <c r="P48" s="1080"/>
      <c r="Q48" s="2027"/>
      <c r="R48" s="1080"/>
      <c r="S48" s="1079"/>
      <c r="T48" s="1080"/>
      <c r="U48" s="1081"/>
      <c r="V48" s="805"/>
      <c r="W48" s="805"/>
      <c r="X48" s="805"/>
      <c r="Y48" s="805"/>
      <c r="Z48" s="805"/>
    </row>
    <row r="49" spans="12:26">
      <c r="L49" s="1080"/>
      <c r="M49" s="2027"/>
      <c r="N49" s="1080"/>
      <c r="O49" s="2027"/>
      <c r="P49" s="1080"/>
      <c r="Q49" s="2027"/>
      <c r="R49" s="1080"/>
      <c r="S49" s="1079"/>
      <c r="T49" s="1080"/>
      <c r="U49" s="1081"/>
      <c r="V49" s="805"/>
      <c r="W49" s="807"/>
      <c r="X49" s="807"/>
      <c r="Y49" s="807"/>
      <c r="Z49" s="807"/>
    </row>
    <row r="50" spans="12:26">
      <c r="L50" s="1080"/>
      <c r="M50" s="2027"/>
      <c r="N50" s="1080"/>
      <c r="O50" s="2027"/>
      <c r="P50" s="1080"/>
      <c r="Q50" s="2027"/>
      <c r="R50" s="1080"/>
      <c r="S50" s="1079"/>
      <c r="T50" s="1080"/>
      <c r="U50" s="1081"/>
      <c r="V50" s="805"/>
      <c r="W50" s="805"/>
      <c r="X50" s="805"/>
      <c r="Y50" s="805"/>
      <c r="Z50" s="805"/>
    </row>
    <row r="51" spans="12:26">
      <c r="L51" s="1080"/>
      <c r="M51" s="2027"/>
      <c r="N51" s="1080"/>
      <c r="O51" s="2027"/>
      <c r="P51" s="1080"/>
      <c r="Q51" s="2027"/>
      <c r="R51" s="1080"/>
      <c r="S51" s="1079"/>
      <c r="T51" s="1080"/>
      <c r="U51" s="1081"/>
      <c r="V51" s="805"/>
      <c r="W51" s="805"/>
      <c r="X51" s="805"/>
      <c r="Y51" s="805"/>
      <c r="Z51" s="805"/>
    </row>
    <row r="52" spans="12:26">
      <c r="L52" s="1080"/>
      <c r="M52" s="2027"/>
      <c r="N52" s="1080"/>
      <c r="O52" s="2027"/>
      <c r="P52" s="1080"/>
      <c r="Q52" s="2027"/>
      <c r="R52" s="1080"/>
      <c r="S52" s="1079"/>
      <c r="T52" s="1080"/>
      <c r="U52" s="1081"/>
      <c r="V52" s="805"/>
      <c r="W52" s="805"/>
      <c r="X52" s="805"/>
      <c r="Y52" s="805"/>
      <c r="Z52" s="805"/>
    </row>
    <row r="53" spans="12:26">
      <c r="L53" s="1080"/>
      <c r="M53" s="2027"/>
      <c r="N53" s="1080"/>
      <c r="O53" s="2027"/>
      <c r="P53" s="1080"/>
      <c r="Q53" s="2027"/>
      <c r="R53" s="1080"/>
      <c r="S53" s="1079"/>
      <c r="T53" s="1080"/>
      <c r="U53" s="1081"/>
      <c r="V53" s="805"/>
      <c r="W53" s="805"/>
      <c r="X53" s="805"/>
      <c r="Y53" s="805"/>
      <c r="Z53" s="805"/>
    </row>
    <row r="54" spans="12:26">
      <c r="L54" s="1080"/>
      <c r="M54" s="2027"/>
      <c r="N54" s="1080"/>
      <c r="O54" s="2027"/>
    </row>
  </sheetData>
  <mergeCells count="34">
    <mergeCell ref="D33:K33"/>
    <mergeCell ref="C34:K34"/>
    <mergeCell ref="D35:K35"/>
    <mergeCell ref="D36:K36"/>
    <mergeCell ref="C27:K27"/>
    <mergeCell ref="D28:K28"/>
    <mergeCell ref="D29:K29"/>
    <mergeCell ref="D30:K30"/>
    <mergeCell ref="D31:K31"/>
    <mergeCell ref="D32:K32"/>
    <mergeCell ref="L22:M22"/>
    <mergeCell ref="N22:O22"/>
    <mergeCell ref="P22:Q22"/>
    <mergeCell ref="C24:K24"/>
    <mergeCell ref="C25:K25"/>
    <mergeCell ref="C26:K26"/>
    <mergeCell ref="D14:K14"/>
    <mergeCell ref="D15:K15"/>
    <mergeCell ref="C16:K16"/>
    <mergeCell ref="D17:K17"/>
    <mergeCell ref="D18:K18"/>
    <mergeCell ref="C22:K23"/>
    <mergeCell ref="C8:K8"/>
    <mergeCell ref="C9:K9"/>
    <mergeCell ref="D10:K10"/>
    <mergeCell ref="D11:K11"/>
    <mergeCell ref="D12:K12"/>
    <mergeCell ref="D13:K13"/>
    <mergeCell ref="C4:K5"/>
    <mergeCell ref="L4:M4"/>
    <mergeCell ref="N4:O4"/>
    <mergeCell ref="P4:Q4"/>
    <mergeCell ref="C6:K6"/>
    <mergeCell ref="C7:K7"/>
  </mergeCells>
  <phoneticPr fontId="3"/>
  <pageMargins left="0.51181102362204722" right="0.51181102362204722" top="0.55118110236220474" bottom="0.55118110236220474" header="0.31496062992125984" footer="0.31496062992125984"/>
  <pageSetup paperSize="9" firstPageNumber="40" orientation="portrait" useFirstPageNumber="1" r:id="rId1"/>
  <headerFooter>
    <oddFooter>&amp;C&amp;"HGPｺﾞｼｯｸM,ﾒﾃﾞｨｳﾑ"&amp;10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ADEA-373A-4218-AE3D-E37CA26E05DA}">
  <sheetPr>
    <pageSetUpPr fitToPage="1"/>
  </sheetPr>
  <dimension ref="B1:V53"/>
  <sheetViews>
    <sheetView tabSelected="1" view="pageBreakPreview" topLeftCell="D28" zoomScale="130" zoomScaleNormal="100" zoomScaleSheetLayoutView="130" workbookViewId="0">
      <selection activeCell="Q33" sqref="Q33:V33"/>
    </sheetView>
  </sheetViews>
  <sheetFormatPr defaultColWidth="2.625" defaultRowHeight="12"/>
  <cols>
    <col min="1" max="9" width="2.625" style="752"/>
    <col min="10" max="10" width="9.875" style="1075" customWidth="1"/>
    <col min="11" max="11" width="5.375" style="2059" customWidth="1"/>
    <col min="12" max="12" width="9.875" style="2025" customWidth="1" collapsed="1"/>
    <col min="13" max="13" width="5.375" style="2059" customWidth="1"/>
    <col min="14" max="14" width="9.875" style="2025" customWidth="1" collapsed="1"/>
    <col min="15" max="15" width="5.375" style="2059" customWidth="1"/>
    <col min="16" max="16" width="9.875" style="752" customWidth="1"/>
    <col min="17" max="17" width="5.375" style="752" customWidth="1"/>
    <col min="18" max="18" width="9.875" style="752" customWidth="1"/>
    <col min="19" max="19" width="5.375" style="752" customWidth="1"/>
    <col min="20" max="20" width="2.25" style="752" customWidth="1"/>
    <col min="21" max="21" width="17.375" style="752" customWidth="1"/>
    <col min="22" max="30" width="2.625" style="752" customWidth="1"/>
    <col min="31" max="35" width="2.625" style="752"/>
    <col min="36" max="36" width="0.125" style="752" customWidth="1"/>
    <col min="37" max="41" width="2.625" style="752" customWidth="1"/>
    <col min="42" max="16384" width="2.625" style="752"/>
  </cols>
  <sheetData>
    <row r="1" spans="2:21" s="665" customFormat="1" ht="17.25">
      <c r="B1" s="666"/>
      <c r="C1" s="663"/>
      <c r="D1" s="663"/>
      <c r="E1" s="663"/>
      <c r="F1" s="663"/>
      <c r="G1" s="663"/>
      <c r="H1" s="663"/>
      <c r="I1" s="663"/>
      <c r="J1" s="1029"/>
      <c r="K1" s="2028"/>
      <c r="L1" s="1972"/>
      <c r="M1" s="2028"/>
      <c r="N1" s="1972"/>
      <c r="O1" s="2028"/>
    </row>
    <row r="2" spans="2:21" s="666" customFormat="1" ht="15.75" customHeight="1">
      <c r="C2" s="666" t="s">
        <v>916</v>
      </c>
      <c r="D2" s="668"/>
      <c r="E2" s="668"/>
      <c r="F2" s="668"/>
      <c r="G2" s="668"/>
      <c r="H2" s="668"/>
      <c r="I2" s="668"/>
      <c r="J2" s="1082"/>
      <c r="K2" s="2029"/>
      <c r="L2" s="2030"/>
      <c r="M2" s="2029"/>
      <c r="N2" s="2030"/>
      <c r="O2" s="2029"/>
    </row>
    <row r="3" spans="2:21" s="666" customFormat="1" ht="15.75" customHeight="1" thickBot="1">
      <c r="D3" s="1032"/>
      <c r="E3" s="1032"/>
      <c r="F3" s="1032"/>
      <c r="G3" s="1032"/>
      <c r="H3" s="1032"/>
      <c r="I3" s="1032"/>
      <c r="J3" s="1519"/>
      <c r="K3" s="2031"/>
      <c r="L3" s="1519"/>
      <c r="M3" s="2031"/>
      <c r="N3" s="1519"/>
      <c r="O3" s="2031"/>
    </row>
    <row r="4" spans="2:21" ht="15.75" customHeight="1" thickTop="1">
      <c r="C4" s="13" t="s">
        <v>917</v>
      </c>
      <c r="D4" s="13"/>
      <c r="E4" s="13"/>
      <c r="F4" s="13"/>
      <c r="G4" s="13"/>
      <c r="H4" s="13"/>
      <c r="I4" s="670"/>
      <c r="J4" s="2014" t="s">
        <v>676</v>
      </c>
      <c r="K4" s="1037"/>
      <c r="L4" s="2014" t="s">
        <v>900</v>
      </c>
      <c r="M4" s="1037"/>
      <c r="N4" s="2014" t="s">
        <v>695</v>
      </c>
      <c r="O4" s="1037"/>
      <c r="P4" s="2014" t="s">
        <v>696</v>
      </c>
      <c r="Q4" s="1037"/>
      <c r="R4" s="2014" t="s">
        <v>691</v>
      </c>
      <c r="S4" s="1037"/>
    </row>
    <row r="5" spans="2:21" ht="15.75" customHeight="1">
      <c r="C5" s="680"/>
      <c r="D5" s="680"/>
      <c r="E5" s="680"/>
      <c r="F5" s="680"/>
      <c r="G5" s="680"/>
      <c r="H5" s="680"/>
      <c r="I5" s="914"/>
      <c r="J5" s="1978" t="s">
        <v>918</v>
      </c>
      <c r="K5" s="2032" t="s">
        <v>463</v>
      </c>
      <c r="L5" s="1978" t="s">
        <v>918</v>
      </c>
      <c r="M5" s="2032" t="s">
        <v>463</v>
      </c>
      <c r="N5" s="1978" t="s">
        <v>918</v>
      </c>
      <c r="O5" s="2032" t="s">
        <v>463</v>
      </c>
      <c r="P5" s="1978" t="s">
        <v>918</v>
      </c>
      <c r="Q5" s="2032" t="s">
        <v>463</v>
      </c>
      <c r="R5" s="1978" t="s">
        <v>918</v>
      </c>
      <c r="S5" s="2032" t="s">
        <v>463</v>
      </c>
    </row>
    <row r="6" spans="2:21" s="1046" customFormat="1" ht="15.75" customHeight="1">
      <c r="C6" s="768"/>
      <c r="D6" s="768"/>
      <c r="E6" s="768"/>
      <c r="F6" s="768"/>
      <c r="G6" s="768"/>
      <c r="H6" s="768"/>
      <c r="I6" s="772"/>
      <c r="J6" s="1093" t="s">
        <v>903</v>
      </c>
      <c r="K6" s="2033" t="s">
        <v>236</v>
      </c>
      <c r="L6" s="1093" t="s">
        <v>903</v>
      </c>
      <c r="M6" s="2033" t="s">
        <v>236</v>
      </c>
      <c r="N6" s="1093" t="s">
        <v>903</v>
      </c>
      <c r="O6" s="2033" t="s">
        <v>236</v>
      </c>
      <c r="P6" s="1093" t="s">
        <v>903</v>
      </c>
      <c r="Q6" s="2033" t="s">
        <v>236</v>
      </c>
      <c r="R6" s="1093" t="s">
        <v>903</v>
      </c>
      <c r="S6" s="2033" t="s">
        <v>236</v>
      </c>
    </row>
    <row r="7" spans="2:21" s="1046" customFormat="1" ht="15.75" customHeight="1">
      <c r="C7" s="1983" t="s">
        <v>919</v>
      </c>
      <c r="D7" s="1983"/>
      <c r="E7" s="1983"/>
      <c r="F7" s="1983"/>
      <c r="G7" s="1983"/>
      <c r="H7" s="1983"/>
      <c r="I7" s="1984"/>
      <c r="J7" s="1144">
        <f>J8+SUM(J13:J33)</f>
        <v>6163221</v>
      </c>
      <c r="K7" s="2034">
        <f>J7/J$7*100</f>
        <v>100</v>
      </c>
      <c r="L7" s="1144">
        <f>L8+SUM(L13:L33)</f>
        <v>8451309</v>
      </c>
      <c r="M7" s="2034">
        <f>L7/L$7*100</f>
        <v>100</v>
      </c>
      <c r="N7" s="2016">
        <f>N8+SUM(N13:N33)</f>
        <v>8898983</v>
      </c>
      <c r="O7" s="2035">
        <f>N7/N$7*100</f>
        <v>100</v>
      </c>
      <c r="P7" s="2016">
        <f>P8+SUM(P13:P33)</f>
        <v>8237483</v>
      </c>
      <c r="Q7" s="2035">
        <f>P7/P$7*100</f>
        <v>100</v>
      </c>
      <c r="R7" s="2016">
        <f>R8+SUM(R13:R33)</f>
        <v>7609387</v>
      </c>
      <c r="S7" s="2035">
        <f>R7/R$7*100</f>
        <v>100</v>
      </c>
      <c r="U7" s="2036"/>
    </row>
    <row r="8" spans="2:21" s="669" customFormat="1" ht="15.75" customHeight="1">
      <c r="C8" s="1064" t="s">
        <v>920</v>
      </c>
      <c r="D8" s="2037"/>
      <c r="E8" s="2037"/>
      <c r="F8" s="2037"/>
      <c r="G8" s="2037"/>
      <c r="H8" s="2037"/>
      <c r="I8" s="2038"/>
      <c r="J8" s="2039">
        <f>SUM(J9:J12)</f>
        <v>3078211</v>
      </c>
      <c r="K8" s="2040">
        <f>J8/J$7*100</f>
        <v>49.94484215315336</v>
      </c>
      <c r="L8" s="2039">
        <f>SUM(L9:L12)</f>
        <v>3119115</v>
      </c>
      <c r="M8" s="2040">
        <f>L8/L$7*100</f>
        <v>36.906886258684892</v>
      </c>
      <c r="N8" s="2041">
        <f>SUM(N9:N12)</f>
        <v>2907934</v>
      </c>
      <c r="O8" s="2042">
        <f>N8/N$7*100</f>
        <v>32.677149737222784</v>
      </c>
      <c r="P8" s="2041">
        <f>SUM(P9:P12)</f>
        <v>3177699</v>
      </c>
      <c r="Q8" s="2042">
        <f>P8/P$7*100</f>
        <v>38.576091750356269</v>
      </c>
      <c r="R8" s="2041">
        <v>3084710</v>
      </c>
      <c r="S8" s="2042">
        <f>R8/R$7*100</f>
        <v>40.538219438701177</v>
      </c>
      <c r="U8" s="2043"/>
    </row>
    <row r="9" spans="2:21" s="669" customFormat="1" ht="15.75" customHeight="1">
      <c r="D9" s="1992" t="s">
        <v>921</v>
      </c>
      <c r="E9" s="1987"/>
      <c r="F9" s="1987"/>
      <c r="G9" s="1987"/>
      <c r="H9" s="1987"/>
      <c r="I9" s="1993"/>
      <c r="J9" s="1098">
        <v>1501757</v>
      </c>
      <c r="K9" s="2044">
        <v>50.600509394943437</v>
      </c>
      <c r="L9" s="1098">
        <v>1513868</v>
      </c>
      <c r="M9" s="2044">
        <f>L9/L$8*100</f>
        <v>48.535177446166621</v>
      </c>
      <c r="N9" s="1148">
        <v>1291040</v>
      </c>
      <c r="O9" s="2045">
        <f>N9/N$8*100</f>
        <v>44.39715619405392</v>
      </c>
      <c r="P9" s="1148">
        <v>1575318</v>
      </c>
      <c r="Q9" s="2045">
        <f>P9/P$8*100</f>
        <v>49.574173010093155</v>
      </c>
      <c r="R9" s="1148">
        <v>1451179</v>
      </c>
      <c r="S9" s="2045">
        <f>R9/R$8*100</f>
        <v>47.044260238401662</v>
      </c>
      <c r="U9" s="2043"/>
    </row>
    <row r="10" spans="2:21" s="669" customFormat="1" ht="15.75" customHeight="1">
      <c r="D10" s="1994" t="s">
        <v>922</v>
      </c>
      <c r="E10" s="1051"/>
      <c r="F10" s="1051"/>
      <c r="G10" s="1051"/>
      <c r="H10" s="1051"/>
      <c r="I10" s="1052"/>
      <c r="J10" s="1098">
        <v>1429440</v>
      </c>
      <c r="K10" s="2044">
        <v>44.85257000603697</v>
      </c>
      <c r="L10" s="1098">
        <v>1453655</v>
      </c>
      <c r="M10" s="2044">
        <f>L10/L$8*100</f>
        <v>46.604726020040943</v>
      </c>
      <c r="N10" s="1148">
        <v>1460762</v>
      </c>
      <c r="O10" s="2045">
        <f>N10/N$8*100</f>
        <v>50.233671053056916</v>
      </c>
      <c r="P10" s="1148">
        <v>1433365</v>
      </c>
      <c r="Q10" s="2045">
        <f>P10/P$8*100</f>
        <v>45.107009820628072</v>
      </c>
      <c r="R10" s="1148">
        <v>1454281</v>
      </c>
      <c r="S10" s="2045">
        <f>R10/R$8*100</f>
        <v>47.144820744899846</v>
      </c>
      <c r="U10" s="2043"/>
    </row>
    <row r="11" spans="2:21" ht="15.75" customHeight="1">
      <c r="D11" s="1994" t="s">
        <v>923</v>
      </c>
      <c r="E11" s="1051"/>
      <c r="F11" s="1051"/>
      <c r="G11" s="1051"/>
      <c r="H11" s="1051"/>
      <c r="I11" s="1052"/>
      <c r="J11" s="1098">
        <v>35358</v>
      </c>
      <c r="K11" s="2044">
        <v>1.0315729691616693</v>
      </c>
      <c r="L11" s="1098">
        <v>37804</v>
      </c>
      <c r="M11" s="2044">
        <f>L11/L$8*100</f>
        <v>1.2120104580946838</v>
      </c>
      <c r="N11" s="1148">
        <v>40002</v>
      </c>
      <c r="O11" s="2045">
        <f>N11/N$8*100</f>
        <v>1.375615815214513</v>
      </c>
      <c r="P11" s="1148">
        <v>42336</v>
      </c>
      <c r="Q11" s="2045">
        <f>P11/P$8*100</f>
        <v>1.3322847758708425</v>
      </c>
      <c r="R11" s="1148">
        <v>45410</v>
      </c>
      <c r="S11" s="2045">
        <f>R11/R$8*100</f>
        <v>1.4720994842302841</v>
      </c>
      <c r="U11" s="1999"/>
    </row>
    <row r="12" spans="2:21" ht="15.75" customHeight="1">
      <c r="D12" s="1995" t="s">
        <v>924</v>
      </c>
      <c r="E12" s="1996"/>
      <c r="F12" s="1996"/>
      <c r="G12" s="1996"/>
      <c r="H12" s="1996"/>
      <c r="I12" s="1997"/>
      <c r="J12" s="1098">
        <v>111656</v>
      </c>
      <c r="K12" s="2044">
        <v>3.5153476298579212</v>
      </c>
      <c r="L12" s="1098">
        <v>113788</v>
      </c>
      <c r="M12" s="2044">
        <f>L12/L$8*100</f>
        <v>3.648086075697754</v>
      </c>
      <c r="N12" s="1148">
        <v>116130</v>
      </c>
      <c r="O12" s="2045">
        <f>N12/N$8*100</f>
        <v>3.9935569376746511</v>
      </c>
      <c r="P12" s="1148">
        <v>126680</v>
      </c>
      <c r="Q12" s="2045">
        <f>P12/P$8*100</f>
        <v>3.9865323934079342</v>
      </c>
      <c r="R12" s="1148">
        <v>133839</v>
      </c>
      <c r="S12" s="2045">
        <f>R12/R$8*100</f>
        <v>4.3387871145099535</v>
      </c>
      <c r="U12" s="1999"/>
    </row>
    <row r="13" spans="2:21" s="669" customFormat="1" ht="15.75" customHeight="1">
      <c r="C13" s="1988" t="s">
        <v>925</v>
      </c>
      <c r="D13" s="1988"/>
      <c r="E13" s="1988"/>
      <c r="F13" s="1988"/>
      <c r="G13" s="1988"/>
      <c r="H13" s="1988"/>
      <c r="I13" s="1989"/>
      <c r="J13" s="1991">
        <v>37834</v>
      </c>
      <c r="K13" s="2046">
        <v>0.64223020384862395</v>
      </c>
      <c r="L13" s="1991">
        <v>38729</v>
      </c>
      <c r="M13" s="2046">
        <f>L13/L$7*100</f>
        <v>0.45826037126319719</v>
      </c>
      <c r="N13" s="2020">
        <v>39408</v>
      </c>
      <c r="O13" s="2047">
        <f t="shared" ref="O13:O18" si="0">N13/N$7*100</f>
        <v>0.44283711970232997</v>
      </c>
      <c r="P13" s="2020">
        <v>40071</v>
      </c>
      <c r="Q13" s="2047">
        <f t="shared" ref="Q13:Q18" si="1">P13/P$7*100</f>
        <v>0.48644713439772802</v>
      </c>
      <c r="R13" s="2020">
        <v>43781</v>
      </c>
      <c r="S13" s="2047">
        <f t="shared" ref="S13:S18" si="2">R13/R$7*100</f>
        <v>0.57535515015861327</v>
      </c>
      <c r="U13" s="2043"/>
    </row>
    <row r="14" spans="2:21" s="669" customFormat="1" ht="15.75" customHeight="1">
      <c r="C14" s="1988" t="s">
        <v>926</v>
      </c>
      <c r="D14" s="1988"/>
      <c r="E14" s="1988"/>
      <c r="F14" s="1988"/>
      <c r="G14" s="1988"/>
      <c r="H14" s="1988"/>
      <c r="I14" s="1989"/>
      <c r="J14" s="1991">
        <v>2887</v>
      </c>
      <c r="K14" s="2046">
        <v>5.2569442745083204E-2</v>
      </c>
      <c r="L14" s="1991">
        <v>1508</v>
      </c>
      <c r="M14" s="2046">
        <f>L14/L$7*100</f>
        <v>1.7843389704482467E-2</v>
      </c>
      <c r="N14" s="2020">
        <v>1527</v>
      </c>
      <c r="O14" s="2047">
        <f t="shared" si="0"/>
        <v>1.7159264154117386E-2</v>
      </c>
      <c r="P14" s="2020">
        <v>1299</v>
      </c>
      <c r="Q14" s="2047">
        <f t="shared" si="1"/>
        <v>1.5769380039995229E-2</v>
      </c>
      <c r="R14" s="2020">
        <v>928</v>
      </c>
      <c r="S14" s="2047">
        <f t="shared" si="2"/>
        <v>1.2195463313930543E-2</v>
      </c>
      <c r="U14" s="2043"/>
    </row>
    <row r="15" spans="2:21" s="669" customFormat="1" ht="15.75" customHeight="1">
      <c r="C15" s="1988" t="s">
        <v>927</v>
      </c>
      <c r="D15" s="1988"/>
      <c r="E15" s="1988"/>
      <c r="F15" s="1988"/>
      <c r="G15" s="1988"/>
      <c r="H15" s="1988"/>
      <c r="I15" s="1989"/>
      <c r="J15" s="1991">
        <v>12125</v>
      </c>
      <c r="K15" s="2046">
        <v>0.24746312224500269</v>
      </c>
      <c r="L15" s="1991">
        <v>13954</v>
      </c>
      <c r="M15" s="2046">
        <f>L15/L$7*100</f>
        <v>0.16511051719916997</v>
      </c>
      <c r="N15" s="2020">
        <v>12927</v>
      </c>
      <c r="O15" s="2047">
        <f t="shared" si="0"/>
        <v>0.14526379025558314</v>
      </c>
      <c r="P15" s="2020">
        <v>19489</v>
      </c>
      <c r="Q15" s="2047">
        <f t="shared" si="1"/>
        <v>0.23658925912199152</v>
      </c>
      <c r="R15" s="2020">
        <v>18773</v>
      </c>
      <c r="S15" s="2047">
        <f t="shared" si="2"/>
        <v>0.24670844050907123</v>
      </c>
      <c r="U15" s="2043"/>
    </row>
    <row r="16" spans="2:21" s="669" customFormat="1" ht="15.75" customHeight="1">
      <c r="C16" s="1988" t="s">
        <v>928</v>
      </c>
      <c r="D16" s="1988"/>
      <c r="E16" s="1988"/>
      <c r="F16" s="1988"/>
      <c r="G16" s="1988"/>
      <c r="H16" s="1988"/>
      <c r="I16" s="1989"/>
      <c r="J16" s="1991">
        <v>10652</v>
      </c>
      <c r="K16" s="2046">
        <v>0.26671462715653221</v>
      </c>
      <c r="L16" s="1991">
        <v>8415</v>
      </c>
      <c r="M16" s="2046">
        <f>L16/L$7*100</f>
        <v>9.9570374246167076E-2</v>
      </c>
      <c r="N16" s="2020">
        <v>15338</v>
      </c>
      <c r="O16" s="2047">
        <f t="shared" si="0"/>
        <v>0.17235677380212996</v>
      </c>
      <c r="P16" s="2020">
        <v>24921</v>
      </c>
      <c r="Q16" s="2047">
        <f t="shared" si="1"/>
        <v>0.30253173208369594</v>
      </c>
      <c r="R16" s="2020">
        <v>14457</v>
      </c>
      <c r="S16" s="2047">
        <f t="shared" si="2"/>
        <v>0.18998902276885116</v>
      </c>
      <c r="U16" s="2043"/>
    </row>
    <row r="17" spans="3:21" s="669" customFormat="1" ht="15.75" customHeight="1">
      <c r="C17" s="1988" t="s">
        <v>929</v>
      </c>
      <c r="D17" s="1988"/>
      <c r="E17" s="1988"/>
      <c r="F17" s="1988"/>
      <c r="G17" s="1988"/>
      <c r="H17" s="1988"/>
      <c r="I17" s="1989"/>
      <c r="J17" s="2048" t="s">
        <v>512</v>
      </c>
      <c r="K17" s="2049" t="s">
        <v>21</v>
      </c>
      <c r="L17" s="2048" t="s">
        <v>512</v>
      </c>
      <c r="M17" s="2049" t="s">
        <v>21</v>
      </c>
      <c r="N17" s="2050">
        <v>40260</v>
      </c>
      <c r="O17" s="2051">
        <f t="shared" si="0"/>
        <v>0.45241124744254479</v>
      </c>
      <c r="P17" s="2020">
        <v>55167</v>
      </c>
      <c r="Q17" s="2047">
        <f t="shared" si="1"/>
        <v>0.66970699666390809</v>
      </c>
      <c r="R17" s="2020">
        <v>51116</v>
      </c>
      <c r="S17" s="2047">
        <f t="shared" si="2"/>
        <v>0.67174924865826902</v>
      </c>
      <c r="U17" s="2043"/>
    </row>
    <row r="18" spans="3:21" s="669" customFormat="1" ht="15.75" customHeight="1">
      <c r="C18" s="1988" t="s">
        <v>930</v>
      </c>
      <c r="D18" s="1988"/>
      <c r="E18" s="1988"/>
      <c r="F18" s="1988"/>
      <c r="G18" s="1988"/>
      <c r="H18" s="1988"/>
      <c r="I18" s="1989"/>
      <c r="J18" s="1991">
        <v>302808</v>
      </c>
      <c r="K18" s="2046">
        <v>4.9121797683282455</v>
      </c>
      <c r="L18" s="1991">
        <v>291695</v>
      </c>
      <c r="M18" s="2046">
        <f t="shared" ref="M18:M33" si="3">L18/L$7*100</f>
        <v>3.4514771617035893</v>
      </c>
      <c r="N18" s="2020">
        <v>354440</v>
      </c>
      <c r="O18" s="2047">
        <f t="shared" si="0"/>
        <v>3.9829270378424138</v>
      </c>
      <c r="P18" s="2020">
        <v>391823</v>
      </c>
      <c r="Q18" s="2047">
        <f t="shared" si="1"/>
        <v>4.7565864475835644</v>
      </c>
      <c r="R18" s="2020">
        <v>426791</v>
      </c>
      <c r="S18" s="2047">
        <f t="shared" si="2"/>
        <v>5.6087435163962622</v>
      </c>
      <c r="U18" s="2043"/>
    </row>
    <row r="19" spans="3:21" s="669" customFormat="1" ht="15.75" customHeight="1">
      <c r="C19" s="1988" t="s">
        <v>931</v>
      </c>
      <c r="D19" s="1988"/>
      <c r="E19" s="1988"/>
      <c r="F19" s="1988"/>
      <c r="G19" s="1988"/>
      <c r="H19" s="1988"/>
      <c r="I19" s="1989"/>
      <c r="J19" s="1991">
        <v>20099</v>
      </c>
      <c r="K19" s="2046">
        <v>0.34733137350161258</v>
      </c>
      <c r="L19" s="1991">
        <v>10706</v>
      </c>
      <c r="M19" s="2046">
        <f t="shared" si="3"/>
        <v>0.12667860091259237</v>
      </c>
      <c r="N19" s="2050" t="s">
        <v>512</v>
      </c>
      <c r="O19" s="2051" t="s">
        <v>21</v>
      </c>
      <c r="P19" s="2050" t="s">
        <v>21</v>
      </c>
      <c r="Q19" s="2051" t="s">
        <v>21</v>
      </c>
      <c r="R19" s="2050" t="s">
        <v>21</v>
      </c>
      <c r="S19" s="2051" t="s">
        <v>21</v>
      </c>
      <c r="U19" s="806"/>
    </row>
    <row r="20" spans="3:21" s="669" customFormat="1" ht="15.75" customHeight="1">
      <c r="C20" s="1988" t="s">
        <v>932</v>
      </c>
      <c r="D20" s="1988"/>
      <c r="E20" s="1988"/>
      <c r="F20" s="1988"/>
      <c r="G20" s="1988"/>
      <c r="H20" s="1988"/>
      <c r="I20" s="1989"/>
      <c r="J20" s="2052" t="s">
        <v>512</v>
      </c>
      <c r="K20" s="2053" t="s">
        <v>21</v>
      </c>
      <c r="L20" s="2052">
        <v>3342</v>
      </c>
      <c r="M20" s="2049">
        <f t="shared" si="3"/>
        <v>3.9544170021472418E-2</v>
      </c>
      <c r="N20" s="2020">
        <v>6822</v>
      </c>
      <c r="O20" s="2047">
        <f t="shared" ref="O20:O33" si="4">N20/N$7*100</f>
        <v>7.6660445356508705E-2</v>
      </c>
      <c r="P20" s="2020">
        <v>7299</v>
      </c>
      <c r="Q20" s="2047">
        <f t="shared" ref="Q20:Q33" si="5">P20/P$7*100</f>
        <v>8.8607163134661396E-2</v>
      </c>
      <c r="R20" s="2020">
        <v>9255</v>
      </c>
      <c r="S20" s="2047">
        <f t="shared" ref="S20:S33" si="6">R20/R$7*100</f>
        <v>0.12162609156296032</v>
      </c>
      <c r="U20" s="2043"/>
    </row>
    <row r="21" spans="3:21" s="669" customFormat="1" ht="15.75" customHeight="1">
      <c r="C21" s="1988" t="s">
        <v>933</v>
      </c>
      <c r="D21" s="1988"/>
      <c r="E21" s="1988"/>
      <c r="F21" s="1988"/>
      <c r="G21" s="1988"/>
      <c r="H21" s="1988"/>
      <c r="I21" s="1989"/>
      <c r="J21" s="1991">
        <v>20245</v>
      </c>
      <c r="K21" s="2046">
        <v>0.28615436900497443</v>
      </c>
      <c r="L21" s="1991">
        <v>65863</v>
      </c>
      <c r="M21" s="2046">
        <f t="shared" si="3"/>
        <v>0.77932306107846727</v>
      </c>
      <c r="N21" s="2020">
        <v>29104</v>
      </c>
      <c r="O21" s="2047">
        <f t="shared" si="4"/>
        <v>0.32704860768921573</v>
      </c>
      <c r="P21" s="2020">
        <v>44664</v>
      </c>
      <c r="Q21" s="2047">
        <f t="shared" si="5"/>
        <v>0.54220445735669498</v>
      </c>
      <c r="R21" s="2020">
        <v>31359</v>
      </c>
      <c r="S21" s="2047">
        <f t="shared" si="6"/>
        <v>0.41210941170425419</v>
      </c>
      <c r="U21" s="2043"/>
    </row>
    <row r="22" spans="3:21" s="669" customFormat="1" ht="15.75" customHeight="1">
      <c r="C22" s="1988" t="s">
        <v>934</v>
      </c>
      <c r="D22" s="1988"/>
      <c r="E22" s="1988"/>
      <c r="F22" s="1988"/>
      <c r="G22" s="1988"/>
      <c r="H22" s="1988"/>
      <c r="I22" s="1989"/>
      <c r="J22" s="1991">
        <v>120040</v>
      </c>
      <c r="K22" s="2046">
        <v>4.9759407525952319</v>
      </c>
      <c r="L22" s="1991">
        <v>229322</v>
      </c>
      <c r="M22" s="2046">
        <f t="shared" si="3"/>
        <v>2.7134494786547267</v>
      </c>
      <c r="N22" s="2020">
        <v>283455</v>
      </c>
      <c r="O22" s="2047">
        <f t="shared" si="4"/>
        <v>3.1852516180781554</v>
      </c>
      <c r="P22" s="2020">
        <v>684412</v>
      </c>
      <c r="Q22" s="2047">
        <f t="shared" si="5"/>
        <v>8.3085088005644447</v>
      </c>
      <c r="R22" s="2020">
        <v>573135</v>
      </c>
      <c r="S22" s="2047">
        <f t="shared" si="6"/>
        <v>7.531947054342222</v>
      </c>
      <c r="U22" s="2043"/>
    </row>
    <row r="23" spans="3:21" s="669" customFormat="1" ht="15.75" customHeight="1">
      <c r="C23" s="1988" t="s">
        <v>935</v>
      </c>
      <c r="D23" s="1988"/>
      <c r="E23" s="1988"/>
      <c r="F23" s="1988"/>
      <c r="G23" s="1988"/>
      <c r="H23" s="1988"/>
      <c r="I23" s="1989"/>
      <c r="J23" s="1991">
        <v>2225</v>
      </c>
      <c r="K23" s="2046">
        <v>3.9084833082607441E-2</v>
      </c>
      <c r="L23" s="1991">
        <v>2172</v>
      </c>
      <c r="M23" s="2046">
        <f t="shared" si="3"/>
        <v>2.5700160767994636E-2</v>
      </c>
      <c r="N23" s="2020">
        <v>2426</v>
      </c>
      <c r="O23" s="2047">
        <f t="shared" si="4"/>
        <v>2.726154213352245E-2</v>
      </c>
      <c r="P23" s="2020">
        <v>2369</v>
      </c>
      <c r="Q23" s="2047">
        <f t="shared" si="5"/>
        <v>2.8758784691877363E-2</v>
      </c>
      <c r="R23" s="2020">
        <v>2049</v>
      </c>
      <c r="S23" s="2047">
        <f t="shared" si="6"/>
        <v>2.6927267597245352E-2</v>
      </c>
      <c r="U23" s="2043"/>
    </row>
    <row r="24" spans="3:21" s="669" customFormat="1" ht="15.75" customHeight="1">
      <c r="C24" s="1988" t="s">
        <v>936</v>
      </c>
      <c r="D24" s="1988"/>
      <c r="E24" s="1988"/>
      <c r="F24" s="1988"/>
      <c r="G24" s="1988"/>
      <c r="H24" s="1988"/>
      <c r="I24" s="1989"/>
      <c r="J24" s="1991">
        <v>138970</v>
      </c>
      <c r="K24" s="2046">
        <v>2.2942831244388189</v>
      </c>
      <c r="L24" s="1991">
        <v>103028</v>
      </c>
      <c r="M24" s="2046">
        <f t="shared" si="3"/>
        <v>1.2190774233908617</v>
      </c>
      <c r="N24" s="2020">
        <v>57160</v>
      </c>
      <c r="O24" s="2047">
        <f t="shared" si="4"/>
        <v>0.64232058876840192</v>
      </c>
      <c r="P24" s="2020">
        <v>58385</v>
      </c>
      <c r="Q24" s="2047">
        <f t="shared" si="5"/>
        <v>0.70877232766368081</v>
      </c>
      <c r="R24" s="2020">
        <v>71559</v>
      </c>
      <c r="S24" s="2047">
        <f t="shared" si="6"/>
        <v>0.94040426646719366</v>
      </c>
      <c r="U24" s="2043"/>
    </row>
    <row r="25" spans="3:21" s="669" customFormat="1" ht="15.75" customHeight="1">
      <c r="C25" s="1988" t="s">
        <v>937</v>
      </c>
      <c r="D25" s="1988"/>
      <c r="E25" s="1988"/>
      <c r="F25" s="1988"/>
      <c r="G25" s="1988"/>
      <c r="H25" s="1988"/>
      <c r="I25" s="1989"/>
      <c r="J25" s="1991">
        <v>39980</v>
      </c>
      <c r="K25" s="2046">
        <v>0.67648932636674131</v>
      </c>
      <c r="L25" s="1991">
        <v>35067</v>
      </c>
      <c r="M25" s="2046">
        <f t="shared" si="3"/>
        <v>0.41492980554846592</v>
      </c>
      <c r="N25" s="2020">
        <v>27486</v>
      </c>
      <c r="O25" s="2047">
        <f t="shared" si="4"/>
        <v>0.30886675477411296</v>
      </c>
      <c r="P25" s="2020">
        <v>28752</v>
      </c>
      <c r="Q25" s="2047">
        <f t="shared" si="5"/>
        <v>0.34903865658964028</v>
      </c>
      <c r="R25" s="2020">
        <v>24558</v>
      </c>
      <c r="S25" s="2047">
        <f t="shared" si="6"/>
        <v>0.32273296127533002</v>
      </c>
      <c r="U25" s="2043"/>
    </row>
    <row r="26" spans="3:21" s="669" customFormat="1" ht="15.75" customHeight="1">
      <c r="C26" s="1988" t="s">
        <v>938</v>
      </c>
      <c r="D26" s="1988"/>
      <c r="E26" s="1988"/>
      <c r="F26" s="1988"/>
      <c r="G26" s="1988"/>
      <c r="H26" s="1988"/>
      <c r="I26" s="1989"/>
      <c r="J26" s="1991">
        <v>580106</v>
      </c>
      <c r="K26" s="2046">
        <v>10.32987838696004</v>
      </c>
      <c r="L26" s="1991">
        <v>711749</v>
      </c>
      <c r="M26" s="2046">
        <f t="shared" si="3"/>
        <v>8.4217604633791048</v>
      </c>
      <c r="N26" s="2020">
        <v>2855005</v>
      </c>
      <c r="O26" s="2047">
        <f t="shared" si="4"/>
        <v>32.082373907220635</v>
      </c>
      <c r="P26" s="2020">
        <v>1596883</v>
      </c>
      <c r="Q26" s="2047">
        <f t="shared" si="5"/>
        <v>19.385569596926633</v>
      </c>
      <c r="R26" s="2020">
        <v>1285171</v>
      </c>
      <c r="S26" s="2047">
        <f t="shared" si="6"/>
        <v>16.889284248520937</v>
      </c>
      <c r="U26" s="2043"/>
    </row>
    <row r="27" spans="3:21" s="669" customFormat="1" ht="15.75" customHeight="1">
      <c r="C27" s="1988" t="s">
        <v>939</v>
      </c>
      <c r="D27" s="1988"/>
      <c r="E27" s="1988"/>
      <c r="F27" s="1988"/>
      <c r="G27" s="1988"/>
      <c r="H27" s="1988"/>
      <c r="I27" s="1989"/>
      <c r="J27" s="1991">
        <v>374743</v>
      </c>
      <c r="K27" s="2046">
        <v>6.1884775379430046</v>
      </c>
      <c r="L27" s="1991">
        <v>416068</v>
      </c>
      <c r="M27" s="2046">
        <f t="shared" si="3"/>
        <v>4.9231190103213596</v>
      </c>
      <c r="N27" s="2020">
        <v>434161</v>
      </c>
      <c r="O27" s="2047">
        <f t="shared" si="4"/>
        <v>4.8787709786612696</v>
      </c>
      <c r="P27" s="2020">
        <v>461847</v>
      </c>
      <c r="Q27" s="2047">
        <f t="shared" si="5"/>
        <v>5.6066519348203814</v>
      </c>
      <c r="R27" s="2020">
        <v>455264</v>
      </c>
      <c r="S27" s="2047">
        <f t="shared" si="6"/>
        <v>5.9829260885272362</v>
      </c>
      <c r="U27" s="2043"/>
    </row>
    <row r="28" spans="3:21" s="669" customFormat="1" ht="15.75" customHeight="1">
      <c r="C28" s="1988" t="s">
        <v>940</v>
      </c>
      <c r="D28" s="1988"/>
      <c r="E28" s="1988"/>
      <c r="F28" s="1988"/>
      <c r="G28" s="1988"/>
      <c r="H28" s="1988"/>
      <c r="I28" s="1989"/>
      <c r="J28" s="1991">
        <v>832</v>
      </c>
      <c r="K28" s="2046">
        <v>5.4930960680897494E-3</v>
      </c>
      <c r="L28" s="1991">
        <v>409</v>
      </c>
      <c r="M28" s="2046">
        <f t="shared" si="3"/>
        <v>4.8394869954465044E-3</v>
      </c>
      <c r="N28" s="2020">
        <v>387</v>
      </c>
      <c r="O28" s="2047">
        <f t="shared" si="4"/>
        <v>4.3488115439708113E-3</v>
      </c>
      <c r="P28" s="2020">
        <v>3633</v>
      </c>
      <c r="Q28" s="2047">
        <f t="shared" si="5"/>
        <v>4.410327766382037E-2</v>
      </c>
      <c r="R28" s="2020">
        <v>2166</v>
      </c>
      <c r="S28" s="2047">
        <f t="shared" si="6"/>
        <v>2.8464842174540473E-2</v>
      </c>
      <c r="U28" s="2043"/>
    </row>
    <row r="29" spans="3:21" s="669" customFormat="1" ht="15.75" customHeight="1">
      <c r="C29" s="1988" t="s">
        <v>941</v>
      </c>
      <c r="D29" s="1988"/>
      <c r="E29" s="1988"/>
      <c r="F29" s="1988"/>
      <c r="G29" s="1988"/>
      <c r="H29" s="1988"/>
      <c r="I29" s="1989"/>
      <c r="J29" s="1991">
        <v>272461</v>
      </c>
      <c r="K29" s="2046">
        <v>2.3086062440929966</v>
      </c>
      <c r="L29" s="1991">
        <v>346113</v>
      </c>
      <c r="M29" s="2046">
        <f t="shared" si="3"/>
        <v>4.0953774143153447</v>
      </c>
      <c r="N29" s="2020">
        <v>432333</v>
      </c>
      <c r="O29" s="2047">
        <f t="shared" si="4"/>
        <v>4.858229305528508</v>
      </c>
      <c r="P29" s="2020">
        <v>259345</v>
      </c>
      <c r="Q29" s="2047">
        <f t="shared" si="5"/>
        <v>3.1483524761143666</v>
      </c>
      <c r="R29" s="2020">
        <v>220009</v>
      </c>
      <c r="S29" s="2047">
        <f t="shared" si="6"/>
        <v>2.8912841468044665</v>
      </c>
      <c r="U29" s="2043"/>
    </row>
    <row r="30" spans="3:21" s="669" customFormat="1" ht="15.75" customHeight="1">
      <c r="C30" s="1988" t="s">
        <v>942</v>
      </c>
      <c r="D30" s="1988"/>
      <c r="E30" s="1988"/>
      <c r="F30" s="1988"/>
      <c r="G30" s="1988"/>
      <c r="H30" s="1988"/>
      <c r="I30" s="1989"/>
      <c r="J30" s="1991">
        <v>422328</v>
      </c>
      <c r="K30" s="2046">
        <v>0.11889729433360616</v>
      </c>
      <c r="L30" s="1991">
        <v>445172</v>
      </c>
      <c r="M30" s="2046">
        <f t="shared" si="3"/>
        <v>5.2674916986232549</v>
      </c>
      <c r="N30" s="2020">
        <v>253960</v>
      </c>
      <c r="O30" s="2047">
        <f t="shared" si="4"/>
        <v>2.8538092498884424</v>
      </c>
      <c r="P30" s="2020">
        <v>66834</v>
      </c>
      <c r="Q30" s="2047">
        <f t="shared" si="5"/>
        <v>0.81134006589148655</v>
      </c>
      <c r="R30" s="2020">
        <v>223482</v>
      </c>
      <c r="S30" s="2047">
        <f t="shared" si="6"/>
        <v>2.9369251425903293</v>
      </c>
      <c r="U30" s="2043"/>
    </row>
    <row r="31" spans="3:21" s="669" customFormat="1" ht="15.75" customHeight="1">
      <c r="C31" s="1988" t="s">
        <v>943</v>
      </c>
      <c r="D31" s="1988"/>
      <c r="E31" s="1988"/>
      <c r="F31" s="1988"/>
      <c r="G31" s="1988"/>
      <c r="H31" s="1988"/>
      <c r="I31" s="1989"/>
      <c r="J31" s="1991">
        <v>315645</v>
      </c>
      <c r="K31" s="2046">
        <v>4.8917646168976185</v>
      </c>
      <c r="L31" s="1991">
        <v>354642</v>
      </c>
      <c r="M31" s="2046">
        <f t="shared" si="3"/>
        <v>4.1962966920272349</v>
      </c>
      <c r="N31" s="2020">
        <v>494500</v>
      </c>
      <c r="O31" s="2047">
        <f t="shared" si="4"/>
        <v>5.5568147506293704</v>
      </c>
      <c r="P31" s="2054">
        <v>539922</v>
      </c>
      <c r="Q31" s="2047">
        <f t="shared" si="5"/>
        <v>6.5544535873397241</v>
      </c>
      <c r="R31" s="2054">
        <v>570329</v>
      </c>
      <c r="S31" s="2047">
        <f t="shared" si="6"/>
        <v>7.4950715478132466</v>
      </c>
      <c r="U31" s="2043"/>
    </row>
    <row r="32" spans="3:21" s="669" customFormat="1" ht="15.75" customHeight="1">
      <c r="C32" s="1988" t="s">
        <v>944</v>
      </c>
      <c r="D32" s="1988"/>
      <c r="E32" s="1988"/>
      <c r="F32" s="1988"/>
      <c r="G32" s="1988"/>
      <c r="H32" s="1988"/>
      <c r="I32" s="1989"/>
      <c r="J32" s="1991">
        <v>70430</v>
      </c>
      <c r="K32" s="2046">
        <v>1.0507899191933054</v>
      </c>
      <c r="L32" s="1991">
        <v>492740</v>
      </c>
      <c r="M32" s="2046">
        <f t="shared" si="3"/>
        <v>5.8303394184261874</v>
      </c>
      <c r="N32" s="2020">
        <v>70550</v>
      </c>
      <c r="O32" s="2047">
        <f t="shared" si="4"/>
        <v>0.79278722074196573</v>
      </c>
      <c r="P32" s="2020">
        <v>68969</v>
      </c>
      <c r="Q32" s="2047">
        <f t="shared" si="5"/>
        <v>0.83725817704267191</v>
      </c>
      <c r="R32" s="2020">
        <v>100895</v>
      </c>
      <c r="S32" s="2047">
        <f t="shared" si="6"/>
        <v>1.3259280938136015</v>
      </c>
      <c r="U32" s="2043"/>
    </row>
    <row r="33" spans="3:22" ht="19.5" customHeight="1" thickBot="1">
      <c r="C33" s="1070" t="s">
        <v>945</v>
      </c>
      <c r="D33" s="1070"/>
      <c r="E33" s="1070"/>
      <c r="F33" s="1070"/>
      <c r="G33" s="1070"/>
      <c r="H33" s="1070"/>
      <c r="I33" s="2003"/>
      <c r="J33" s="1152">
        <v>340600</v>
      </c>
      <c r="K33" s="2055">
        <v>5.3459290083216127</v>
      </c>
      <c r="L33" s="1152">
        <v>1761500</v>
      </c>
      <c r="M33" s="2055">
        <f t="shared" si="3"/>
        <v>20.842925042735981</v>
      </c>
      <c r="N33" s="1536">
        <v>579800</v>
      </c>
      <c r="O33" s="2056">
        <f t="shared" si="4"/>
        <v>6.5153512485640217</v>
      </c>
      <c r="P33" s="1536">
        <v>703700</v>
      </c>
      <c r="Q33" s="2056">
        <f t="shared" si="5"/>
        <v>8.5426579939527638</v>
      </c>
      <c r="R33" s="1536">
        <v>399600</v>
      </c>
      <c r="S33" s="2056">
        <f t="shared" si="6"/>
        <v>5.251408556300265</v>
      </c>
      <c r="U33" s="1999"/>
    </row>
    <row r="34" spans="3:22" ht="12.75" thickTop="1">
      <c r="J34" s="752"/>
      <c r="K34" s="2057"/>
      <c r="L34" s="752"/>
      <c r="M34" s="2057"/>
      <c r="N34" s="752"/>
      <c r="O34" s="2057"/>
    </row>
    <row r="43" spans="3:22">
      <c r="J43" s="1080"/>
      <c r="K43" s="2058"/>
      <c r="L43" s="1499"/>
      <c r="M43" s="2058"/>
      <c r="N43" s="1499"/>
      <c r="O43" s="2058"/>
      <c r="P43" s="805"/>
      <c r="Q43" s="805"/>
      <c r="R43" s="805"/>
      <c r="S43" s="805"/>
      <c r="T43" s="805"/>
      <c r="U43" s="805"/>
      <c r="V43" s="805"/>
    </row>
    <row r="44" spans="3:22">
      <c r="J44" s="1080"/>
      <c r="K44" s="2058"/>
      <c r="L44" s="1499"/>
      <c r="M44" s="2058"/>
      <c r="N44" s="1499"/>
      <c r="O44" s="2058"/>
      <c r="P44" s="805"/>
      <c r="Q44" s="805"/>
      <c r="R44" s="805"/>
      <c r="S44" s="805"/>
      <c r="T44" s="805"/>
      <c r="U44" s="805"/>
      <c r="V44" s="805"/>
    </row>
    <row r="45" spans="3:22">
      <c r="J45" s="1080"/>
      <c r="K45" s="2058"/>
      <c r="L45" s="1499"/>
      <c r="M45" s="2058"/>
      <c r="N45" s="1499"/>
      <c r="O45" s="2058"/>
      <c r="P45" s="805"/>
      <c r="Q45" s="805"/>
      <c r="R45" s="805"/>
      <c r="S45" s="805"/>
      <c r="T45" s="805"/>
      <c r="U45" s="805"/>
      <c r="V45" s="805"/>
    </row>
    <row r="46" spans="3:22">
      <c r="J46" s="1080"/>
      <c r="K46" s="2058"/>
      <c r="L46" s="1499"/>
      <c r="M46" s="2058"/>
      <c r="N46" s="1499"/>
      <c r="O46" s="2058"/>
      <c r="P46" s="805"/>
      <c r="Q46" s="805"/>
      <c r="R46" s="805"/>
      <c r="S46" s="805"/>
      <c r="T46" s="805"/>
      <c r="U46" s="805"/>
      <c r="V46" s="805"/>
    </row>
    <row r="47" spans="3:22">
      <c r="J47" s="1080"/>
      <c r="K47" s="2058"/>
      <c r="L47" s="1499"/>
      <c r="M47" s="2058"/>
      <c r="N47" s="1499"/>
      <c r="O47" s="2058"/>
      <c r="P47" s="805"/>
      <c r="Q47" s="805"/>
      <c r="R47" s="805"/>
      <c r="S47" s="805"/>
      <c r="T47" s="805"/>
      <c r="U47" s="805"/>
      <c r="V47" s="805"/>
    </row>
    <row r="48" spans="3:22">
      <c r="J48" s="1080"/>
      <c r="K48" s="2058"/>
      <c r="L48" s="1499"/>
      <c r="M48" s="2058"/>
      <c r="N48" s="1499"/>
      <c r="O48" s="2058"/>
      <c r="P48" s="805"/>
      <c r="Q48" s="805"/>
      <c r="R48" s="805"/>
      <c r="S48" s="805"/>
      <c r="T48" s="805"/>
      <c r="U48" s="805"/>
      <c r="V48" s="805"/>
    </row>
    <row r="49" spans="10:22">
      <c r="J49" s="1080"/>
      <c r="K49" s="2058"/>
      <c r="L49" s="1499"/>
      <c r="M49" s="2058"/>
      <c r="N49" s="1499"/>
      <c r="O49" s="2058"/>
      <c r="P49" s="805"/>
      <c r="Q49" s="805"/>
      <c r="R49" s="805"/>
      <c r="S49" s="807"/>
      <c r="T49" s="807"/>
      <c r="U49" s="807"/>
      <c r="V49" s="807"/>
    </row>
    <row r="50" spans="10:22">
      <c r="J50" s="1080"/>
      <c r="K50" s="2058"/>
      <c r="L50" s="1499"/>
      <c r="M50" s="2058"/>
      <c r="N50" s="1499"/>
      <c r="O50" s="2058"/>
      <c r="P50" s="805"/>
      <c r="Q50" s="805"/>
      <c r="R50" s="805"/>
      <c r="S50" s="805"/>
      <c r="T50" s="805"/>
      <c r="U50" s="805"/>
      <c r="V50" s="805"/>
    </row>
    <row r="51" spans="10:22">
      <c r="J51" s="1080"/>
      <c r="K51" s="2058"/>
      <c r="L51" s="1499"/>
      <c r="M51" s="2058"/>
      <c r="N51" s="1499"/>
      <c r="O51" s="2058"/>
      <c r="P51" s="805"/>
      <c r="Q51" s="805"/>
      <c r="R51" s="805"/>
      <c r="S51" s="805"/>
      <c r="T51" s="805"/>
      <c r="U51" s="805"/>
      <c r="V51" s="805"/>
    </row>
    <row r="52" spans="10:22">
      <c r="J52" s="1080"/>
      <c r="K52" s="2058"/>
      <c r="L52" s="1499"/>
      <c r="M52" s="2058"/>
      <c r="N52" s="1499"/>
      <c r="O52" s="2058"/>
      <c r="P52" s="805"/>
      <c r="Q52" s="805"/>
      <c r="R52" s="805"/>
      <c r="S52" s="805"/>
      <c r="T52" s="805"/>
      <c r="U52" s="805"/>
      <c r="V52" s="805"/>
    </row>
    <row r="53" spans="10:22">
      <c r="J53" s="1080"/>
      <c r="K53" s="2058"/>
      <c r="L53" s="1499"/>
      <c r="M53" s="2058"/>
      <c r="N53" s="1499"/>
      <c r="O53" s="2058"/>
      <c r="P53" s="805"/>
      <c r="Q53" s="805"/>
      <c r="R53" s="805"/>
      <c r="S53" s="805"/>
      <c r="T53" s="805"/>
      <c r="U53" s="805"/>
      <c r="V53" s="805"/>
    </row>
  </sheetData>
  <mergeCells count="34">
    <mergeCell ref="C30:I30"/>
    <mergeCell ref="C31:I31"/>
    <mergeCell ref="C32:I32"/>
    <mergeCell ref="C33:I33"/>
    <mergeCell ref="C24:I24"/>
    <mergeCell ref="C25:I25"/>
    <mergeCell ref="C26:I26"/>
    <mergeCell ref="C27:I27"/>
    <mergeCell ref="C28:I28"/>
    <mergeCell ref="C29:I29"/>
    <mergeCell ref="C18:I18"/>
    <mergeCell ref="C19:I19"/>
    <mergeCell ref="C20:I20"/>
    <mergeCell ref="C21:I21"/>
    <mergeCell ref="C22:I22"/>
    <mergeCell ref="C23:I23"/>
    <mergeCell ref="D12:I12"/>
    <mergeCell ref="C13:I13"/>
    <mergeCell ref="C14:I14"/>
    <mergeCell ref="C15:I15"/>
    <mergeCell ref="C16:I16"/>
    <mergeCell ref="C17:I17"/>
    <mergeCell ref="C6:I6"/>
    <mergeCell ref="C7:I7"/>
    <mergeCell ref="C8:I8"/>
    <mergeCell ref="D9:I9"/>
    <mergeCell ref="D10:I10"/>
    <mergeCell ref="D11:I11"/>
    <mergeCell ref="C4:I5"/>
    <mergeCell ref="J4:K4"/>
    <mergeCell ref="L4:M4"/>
    <mergeCell ref="N4:O4"/>
    <mergeCell ref="P4:Q4"/>
    <mergeCell ref="R4:S4"/>
  </mergeCells>
  <phoneticPr fontId="3"/>
  <pageMargins left="0.51181102362204722" right="0.51181102362204722" top="0.55118110236220474" bottom="0.55118110236220474" header="0.31496062992125984" footer="0.31496062992125984"/>
  <pageSetup paperSize="9" scale="94" firstPageNumber="41" orientation="portrait" useFirstPageNumber="1" r:id="rId1"/>
  <headerFooter>
    <oddFooter>&amp;C&amp;"HGPｺﾞｼｯｸM,ﾒﾃﾞｨｳﾑ"&amp;10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2D129-DAEB-411F-977E-0B166B542DA5}">
  <dimension ref="B1:BQ53"/>
  <sheetViews>
    <sheetView tabSelected="1" zoomScaleNormal="100" zoomScaleSheetLayoutView="100" workbookViewId="0">
      <selection activeCell="Q33" sqref="Q33:V33"/>
    </sheetView>
  </sheetViews>
  <sheetFormatPr defaultColWidth="2.625" defaultRowHeight="15.75" customHeight="1"/>
  <cols>
    <col min="1" max="10" width="2.625" style="40"/>
    <col min="11" max="11" width="2.625" style="40" customWidth="1"/>
    <col min="12" max="19" width="2.625" style="40"/>
    <col min="20" max="20" width="2.25" style="40" customWidth="1"/>
    <col min="21" max="30" width="2.625" style="40" customWidth="1"/>
    <col min="31" max="34" width="2.625" style="40"/>
    <col min="35" max="35" width="7.5" style="40" bestFit="1" customWidth="1"/>
    <col min="36" max="36" width="0.125" style="40" customWidth="1"/>
    <col min="37" max="41" width="2.625" style="72" customWidth="1"/>
    <col min="42" max="69" width="2.625" style="72"/>
    <col min="70" max="16384" width="2.625" style="40"/>
  </cols>
  <sheetData>
    <row r="1" spans="2:69" s="4" customFormat="1" ht="15.75" customHeight="1">
      <c r="B1" s="1">
        <v>2</v>
      </c>
      <c r="C1" s="1"/>
      <c r="D1" s="2" t="s">
        <v>98</v>
      </c>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c r="AJ1" s="3"/>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row>
    <row r="2" spans="2:69" s="5" customFormat="1" ht="15.75" customHeight="1">
      <c r="C2" s="143" t="s">
        <v>99</v>
      </c>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row>
    <row r="3" spans="2:69" s="5" customFormat="1" ht="15.75" customHeight="1" thickBot="1">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5" t="s">
        <v>100</v>
      </c>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row>
    <row r="4" spans="2:69" s="4" customFormat="1" ht="15.75" customHeight="1" thickTop="1">
      <c r="C4" s="8" t="s">
        <v>38</v>
      </c>
      <c r="D4" s="8"/>
      <c r="E4" s="8"/>
      <c r="F4" s="8"/>
      <c r="G4" s="8"/>
      <c r="H4" s="8"/>
      <c r="I4" s="8"/>
      <c r="J4" s="53" t="s">
        <v>101</v>
      </c>
      <c r="K4" s="54"/>
      <c r="L4" s="54"/>
      <c r="M4" s="54"/>
      <c r="N4" s="188" t="s">
        <v>98</v>
      </c>
      <c r="O4" s="188"/>
      <c r="P4" s="188"/>
      <c r="Q4" s="188"/>
      <c r="R4" s="188"/>
      <c r="S4" s="188"/>
      <c r="T4" s="188"/>
      <c r="U4" s="188"/>
      <c r="V4" s="188"/>
      <c r="W4" s="188"/>
      <c r="X4" s="188"/>
      <c r="Y4" s="188"/>
      <c r="Z4" s="204" t="s">
        <v>102</v>
      </c>
      <c r="AA4" s="205"/>
      <c r="AB4" s="205"/>
      <c r="AC4" s="205"/>
      <c r="AD4" s="55" t="s">
        <v>103</v>
      </c>
      <c r="AE4" s="55"/>
      <c r="AF4" s="55"/>
      <c r="AG4" s="206"/>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row>
    <row r="5" spans="2:69" s="5" customFormat="1" ht="15.75" customHeight="1">
      <c r="C5" s="27"/>
      <c r="D5" s="27"/>
      <c r="E5" s="27"/>
      <c r="F5" s="27"/>
      <c r="G5" s="27"/>
      <c r="H5" s="27"/>
      <c r="I5" s="27"/>
      <c r="J5" s="56"/>
      <c r="K5" s="57"/>
      <c r="L5" s="57"/>
      <c r="M5" s="57"/>
      <c r="N5" s="57" t="s">
        <v>104</v>
      </c>
      <c r="O5" s="57"/>
      <c r="P5" s="57"/>
      <c r="Q5" s="57"/>
      <c r="R5" s="57" t="s">
        <v>105</v>
      </c>
      <c r="S5" s="57"/>
      <c r="T5" s="57"/>
      <c r="U5" s="57"/>
      <c r="V5" s="57" t="s">
        <v>106</v>
      </c>
      <c r="W5" s="57"/>
      <c r="X5" s="57"/>
      <c r="Y5" s="57"/>
      <c r="Z5" s="207"/>
      <c r="AA5" s="207"/>
      <c r="AB5" s="207"/>
      <c r="AC5" s="207"/>
      <c r="AD5" s="208"/>
      <c r="AE5" s="208"/>
      <c r="AF5" s="208"/>
      <c r="AG5" s="209"/>
      <c r="AH5" s="4"/>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row>
    <row r="6" spans="2:69" s="35" customFormat="1" ht="15.75" customHeight="1">
      <c r="J6" s="134" t="s">
        <v>107</v>
      </c>
      <c r="K6" s="135"/>
      <c r="L6" s="135"/>
      <c r="M6" s="135"/>
      <c r="N6" s="135" t="s">
        <v>108</v>
      </c>
      <c r="O6" s="135"/>
      <c r="P6" s="135"/>
      <c r="Q6" s="135"/>
      <c r="R6" s="135" t="s">
        <v>108</v>
      </c>
      <c r="S6" s="135"/>
      <c r="T6" s="135"/>
      <c r="U6" s="135"/>
      <c r="V6" s="135" t="s">
        <v>108</v>
      </c>
      <c r="W6" s="135"/>
      <c r="X6" s="135"/>
      <c r="Y6" s="135"/>
      <c r="Z6" s="135" t="s">
        <v>108</v>
      </c>
      <c r="AA6" s="135"/>
      <c r="AB6" s="135"/>
      <c r="AC6" s="135"/>
      <c r="AD6" s="135" t="s">
        <v>108</v>
      </c>
      <c r="AE6" s="135"/>
      <c r="AF6" s="135"/>
      <c r="AG6" s="37"/>
      <c r="AH6" s="132"/>
    </row>
    <row r="7" spans="2:69" s="192" customFormat="1" ht="15.75" customHeight="1">
      <c r="C7" s="190" t="s">
        <v>109</v>
      </c>
      <c r="D7" s="190"/>
      <c r="E7" s="190"/>
      <c r="F7" s="190"/>
      <c r="G7" s="190"/>
      <c r="H7" s="190"/>
      <c r="I7" s="190"/>
      <c r="J7" s="210">
        <v>870</v>
      </c>
      <c r="K7" s="211"/>
      <c r="L7" s="211"/>
      <c r="M7" s="211"/>
      <c r="N7" s="211">
        <v>4781</v>
      </c>
      <c r="O7" s="211"/>
      <c r="P7" s="211"/>
      <c r="Q7" s="211"/>
      <c r="R7" s="211">
        <v>2339</v>
      </c>
      <c r="S7" s="211"/>
      <c r="T7" s="211"/>
      <c r="U7" s="211"/>
      <c r="V7" s="211">
        <v>2442</v>
      </c>
      <c r="W7" s="211"/>
      <c r="X7" s="211"/>
      <c r="Y7" s="211"/>
      <c r="Z7" s="211" t="s">
        <v>21</v>
      </c>
      <c r="AA7" s="211"/>
      <c r="AB7" s="211"/>
      <c r="AC7" s="211"/>
      <c r="AD7" s="212">
        <f t="shared" ref="AD7:AD18" si="0">N7/J7</f>
        <v>5.4954022988505749</v>
      </c>
      <c r="AE7" s="212"/>
      <c r="AF7" s="212"/>
      <c r="AG7" s="213"/>
      <c r="AH7" s="214"/>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row>
    <row r="8" spans="2:69" s="192" customFormat="1" ht="15.75" customHeight="1">
      <c r="C8" s="190" t="s">
        <v>110</v>
      </c>
      <c r="D8" s="190"/>
      <c r="E8" s="190"/>
      <c r="F8" s="190"/>
      <c r="G8" s="190"/>
      <c r="H8" s="190"/>
      <c r="I8" s="190"/>
      <c r="J8" s="210">
        <v>1286</v>
      </c>
      <c r="K8" s="211"/>
      <c r="L8" s="211"/>
      <c r="M8" s="211"/>
      <c r="N8" s="211">
        <v>6065</v>
      </c>
      <c r="O8" s="211"/>
      <c r="P8" s="211"/>
      <c r="Q8" s="211"/>
      <c r="R8" s="211">
        <v>2933</v>
      </c>
      <c r="S8" s="211"/>
      <c r="T8" s="211"/>
      <c r="U8" s="211"/>
      <c r="V8" s="211">
        <v>3132</v>
      </c>
      <c r="W8" s="211"/>
      <c r="X8" s="211"/>
      <c r="Y8" s="211"/>
      <c r="Z8" s="211" t="s">
        <v>21</v>
      </c>
      <c r="AA8" s="211"/>
      <c r="AB8" s="211"/>
      <c r="AC8" s="211"/>
      <c r="AD8" s="212">
        <f t="shared" si="0"/>
        <v>4.7161741835147746</v>
      </c>
      <c r="AE8" s="212"/>
      <c r="AF8" s="212"/>
      <c r="AG8" s="213"/>
      <c r="AH8" s="214"/>
      <c r="AK8" s="215"/>
      <c r="AL8" s="215"/>
      <c r="AM8" s="215"/>
      <c r="AN8" s="215"/>
      <c r="AO8" s="215"/>
      <c r="AP8" s="215"/>
      <c r="AQ8" s="215"/>
      <c r="AR8" s="215"/>
      <c r="AS8" s="215"/>
      <c r="AT8" s="215"/>
      <c r="AU8" s="215"/>
      <c r="AV8" s="215"/>
      <c r="AW8" s="215"/>
      <c r="AX8" s="215"/>
      <c r="AY8" s="215"/>
      <c r="AZ8" s="215"/>
      <c r="BA8" s="215"/>
      <c r="BB8" s="215"/>
      <c r="BC8" s="215"/>
      <c r="BD8" s="215"/>
      <c r="BE8" s="215"/>
      <c r="BF8" s="215"/>
      <c r="BG8" s="215"/>
      <c r="BH8" s="215"/>
      <c r="BI8" s="215"/>
      <c r="BJ8" s="215"/>
      <c r="BK8" s="215"/>
      <c r="BL8" s="215"/>
      <c r="BM8" s="215"/>
      <c r="BN8" s="215"/>
      <c r="BO8" s="215"/>
      <c r="BP8" s="215"/>
      <c r="BQ8" s="215"/>
    </row>
    <row r="9" spans="2:69" s="192" customFormat="1" ht="15.75" customHeight="1">
      <c r="C9" s="190" t="s">
        <v>111</v>
      </c>
      <c r="D9" s="190"/>
      <c r="E9" s="190"/>
      <c r="F9" s="190"/>
      <c r="G9" s="190"/>
      <c r="H9" s="190"/>
      <c r="I9" s="190"/>
      <c r="J9" s="210">
        <v>1954</v>
      </c>
      <c r="K9" s="211"/>
      <c r="L9" s="211"/>
      <c r="M9" s="211"/>
      <c r="N9" s="211">
        <v>8205</v>
      </c>
      <c r="O9" s="211"/>
      <c r="P9" s="211"/>
      <c r="Q9" s="211"/>
      <c r="R9" s="211">
        <v>4110</v>
      </c>
      <c r="S9" s="211"/>
      <c r="T9" s="211"/>
      <c r="U9" s="211"/>
      <c r="V9" s="211">
        <v>4095</v>
      </c>
      <c r="W9" s="211"/>
      <c r="X9" s="211"/>
      <c r="Y9" s="211"/>
      <c r="Z9" s="211" t="s">
        <v>21</v>
      </c>
      <c r="AA9" s="211"/>
      <c r="AB9" s="211"/>
      <c r="AC9" s="211"/>
      <c r="AD9" s="212">
        <f t="shared" si="0"/>
        <v>4.1990788126919139</v>
      </c>
      <c r="AE9" s="212"/>
      <c r="AF9" s="212"/>
      <c r="AG9" s="213"/>
      <c r="AH9" s="214"/>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row>
    <row r="10" spans="2:69" s="192" customFormat="1" ht="15.75" customHeight="1">
      <c r="C10" s="190" t="s">
        <v>112</v>
      </c>
      <c r="D10" s="190"/>
      <c r="E10" s="190"/>
      <c r="F10" s="190"/>
      <c r="G10" s="190"/>
      <c r="H10" s="190"/>
      <c r="I10" s="190"/>
      <c r="J10" s="210">
        <v>2492</v>
      </c>
      <c r="K10" s="211"/>
      <c r="L10" s="211"/>
      <c r="M10" s="211"/>
      <c r="N10" s="211">
        <v>9972</v>
      </c>
      <c r="O10" s="211"/>
      <c r="P10" s="211"/>
      <c r="Q10" s="211"/>
      <c r="R10" s="211">
        <v>4958</v>
      </c>
      <c r="S10" s="211"/>
      <c r="T10" s="211"/>
      <c r="U10" s="211"/>
      <c r="V10" s="211">
        <v>5014</v>
      </c>
      <c r="W10" s="211"/>
      <c r="X10" s="211"/>
      <c r="Y10" s="211"/>
      <c r="Z10" s="211" t="s">
        <v>21</v>
      </c>
      <c r="AA10" s="211"/>
      <c r="AB10" s="211"/>
      <c r="AC10" s="211"/>
      <c r="AD10" s="212">
        <f t="shared" si="0"/>
        <v>4.0016051364365968</v>
      </c>
      <c r="AE10" s="212"/>
      <c r="AF10" s="212"/>
      <c r="AG10" s="213"/>
      <c r="AH10" s="214"/>
      <c r="AK10" s="215"/>
      <c r="AL10" s="215"/>
      <c r="AM10" s="215"/>
      <c r="AN10" s="215"/>
      <c r="AO10" s="215"/>
      <c r="AP10" s="215"/>
      <c r="AQ10" s="215"/>
      <c r="AR10" s="215"/>
      <c r="AS10" s="215"/>
      <c r="AT10" s="215"/>
      <c r="AU10" s="215"/>
      <c r="AV10" s="215"/>
      <c r="AW10" s="215"/>
      <c r="AX10" s="215"/>
      <c r="AY10" s="215"/>
      <c r="AZ10" s="215"/>
      <c r="BA10" s="215"/>
      <c r="BB10" s="215"/>
      <c r="BC10" s="215"/>
      <c r="BD10" s="215"/>
      <c r="BE10" s="215"/>
      <c r="BF10" s="215"/>
      <c r="BG10" s="215"/>
      <c r="BH10" s="215"/>
      <c r="BI10" s="215"/>
      <c r="BJ10" s="215"/>
      <c r="BK10" s="215"/>
      <c r="BL10" s="215"/>
      <c r="BM10" s="215"/>
      <c r="BN10" s="215"/>
      <c r="BO10" s="215"/>
      <c r="BP10" s="215"/>
      <c r="BQ10" s="215"/>
    </row>
    <row r="11" spans="2:69" s="192" customFormat="1" ht="15.75" customHeight="1">
      <c r="C11" s="190" t="s">
        <v>113</v>
      </c>
      <c r="D11" s="190"/>
      <c r="E11" s="190"/>
      <c r="F11" s="190"/>
      <c r="G11" s="190"/>
      <c r="H11" s="190"/>
      <c r="I11" s="190"/>
      <c r="J11" s="210">
        <v>2895</v>
      </c>
      <c r="K11" s="211"/>
      <c r="L11" s="211"/>
      <c r="M11" s="211"/>
      <c r="N11" s="211">
        <v>10673</v>
      </c>
      <c r="O11" s="211"/>
      <c r="P11" s="211"/>
      <c r="Q11" s="211"/>
      <c r="R11" s="211">
        <v>5339</v>
      </c>
      <c r="S11" s="211"/>
      <c r="T11" s="211"/>
      <c r="U11" s="211"/>
      <c r="V11" s="211">
        <v>5334</v>
      </c>
      <c r="W11" s="211"/>
      <c r="X11" s="211"/>
      <c r="Y11" s="211"/>
      <c r="Z11" s="211" t="s">
        <v>21</v>
      </c>
      <c r="AA11" s="211"/>
      <c r="AB11" s="211"/>
      <c r="AC11" s="211"/>
      <c r="AD11" s="212">
        <f t="shared" si="0"/>
        <v>3.6867012089810016</v>
      </c>
      <c r="AE11" s="212"/>
      <c r="AF11" s="212"/>
      <c r="AG11" s="213"/>
      <c r="AH11" s="214"/>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215"/>
      <c r="BK11" s="215"/>
      <c r="BL11" s="215"/>
      <c r="BM11" s="215"/>
      <c r="BN11" s="215"/>
      <c r="BO11" s="215"/>
      <c r="BP11" s="215"/>
      <c r="BQ11" s="215"/>
    </row>
    <row r="12" spans="2:69" s="192" customFormat="1" ht="15.75" customHeight="1">
      <c r="C12" s="190" t="s">
        <v>114</v>
      </c>
      <c r="D12" s="190"/>
      <c r="E12" s="190"/>
      <c r="F12" s="190"/>
      <c r="G12" s="190"/>
      <c r="H12" s="190"/>
      <c r="I12" s="190"/>
      <c r="J12" s="210">
        <v>3014</v>
      </c>
      <c r="K12" s="211"/>
      <c r="L12" s="211"/>
      <c r="M12" s="211"/>
      <c r="N12" s="211">
        <v>11227</v>
      </c>
      <c r="O12" s="211"/>
      <c r="P12" s="211"/>
      <c r="Q12" s="211"/>
      <c r="R12" s="211">
        <v>5541</v>
      </c>
      <c r="S12" s="211"/>
      <c r="T12" s="211"/>
      <c r="U12" s="211"/>
      <c r="V12" s="211">
        <v>5686</v>
      </c>
      <c r="W12" s="211"/>
      <c r="X12" s="211"/>
      <c r="Y12" s="211"/>
      <c r="Z12" s="211">
        <v>5148</v>
      </c>
      <c r="AA12" s="211"/>
      <c r="AB12" s="211"/>
      <c r="AC12" s="211"/>
      <c r="AD12" s="212">
        <f t="shared" si="0"/>
        <v>3.7249502322495025</v>
      </c>
      <c r="AE12" s="212"/>
      <c r="AF12" s="212"/>
      <c r="AG12" s="213"/>
      <c r="AH12" s="214"/>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215"/>
      <c r="BK12" s="215"/>
      <c r="BL12" s="215"/>
      <c r="BM12" s="215"/>
      <c r="BN12" s="215"/>
      <c r="BO12" s="215"/>
      <c r="BP12" s="215"/>
      <c r="BQ12" s="215"/>
    </row>
    <row r="13" spans="2:69" s="192" customFormat="1" ht="15.75" customHeight="1">
      <c r="C13" s="190" t="s">
        <v>115</v>
      </c>
      <c r="D13" s="190"/>
      <c r="E13" s="190"/>
      <c r="F13" s="190"/>
      <c r="G13" s="190"/>
      <c r="H13" s="190"/>
      <c r="I13" s="190"/>
      <c r="J13" s="210">
        <v>3355</v>
      </c>
      <c r="K13" s="211"/>
      <c r="L13" s="211"/>
      <c r="M13" s="211"/>
      <c r="N13" s="211">
        <v>11941</v>
      </c>
      <c r="O13" s="211"/>
      <c r="P13" s="211"/>
      <c r="Q13" s="211"/>
      <c r="R13" s="211">
        <v>5873</v>
      </c>
      <c r="S13" s="211"/>
      <c r="T13" s="211"/>
      <c r="U13" s="211"/>
      <c r="V13" s="211">
        <v>6068</v>
      </c>
      <c r="W13" s="211"/>
      <c r="X13" s="211"/>
      <c r="Y13" s="211"/>
      <c r="Z13" s="211">
        <v>7512</v>
      </c>
      <c r="AA13" s="211"/>
      <c r="AB13" s="211"/>
      <c r="AC13" s="211"/>
      <c r="AD13" s="212">
        <f t="shared" si="0"/>
        <v>3.5591654247391951</v>
      </c>
      <c r="AE13" s="212"/>
      <c r="AF13" s="212"/>
      <c r="AG13" s="213"/>
      <c r="AH13" s="214"/>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c r="BJ13" s="215"/>
      <c r="BK13" s="215"/>
      <c r="BL13" s="215"/>
      <c r="BM13" s="215"/>
      <c r="BN13" s="215"/>
      <c r="BO13" s="215"/>
      <c r="BP13" s="215"/>
      <c r="BQ13" s="215"/>
    </row>
    <row r="14" spans="2:69" s="192" customFormat="1" ht="15.75" customHeight="1">
      <c r="C14" s="190" t="s">
        <v>116</v>
      </c>
      <c r="D14" s="190"/>
      <c r="E14" s="190"/>
      <c r="F14" s="190"/>
      <c r="G14" s="190"/>
      <c r="H14" s="190"/>
      <c r="I14" s="190"/>
      <c r="J14" s="210">
        <v>3827</v>
      </c>
      <c r="K14" s="211"/>
      <c r="L14" s="211"/>
      <c r="M14" s="211"/>
      <c r="N14" s="211">
        <v>12698</v>
      </c>
      <c r="O14" s="211"/>
      <c r="P14" s="211"/>
      <c r="Q14" s="211"/>
      <c r="R14" s="211">
        <v>6267</v>
      </c>
      <c r="S14" s="211"/>
      <c r="T14" s="211"/>
      <c r="U14" s="211"/>
      <c r="V14" s="211">
        <v>6431</v>
      </c>
      <c r="W14" s="211"/>
      <c r="X14" s="211"/>
      <c r="Y14" s="211"/>
      <c r="Z14" s="211">
        <v>7819</v>
      </c>
      <c r="AA14" s="211"/>
      <c r="AB14" s="211"/>
      <c r="AC14" s="211"/>
      <c r="AD14" s="212">
        <f t="shared" si="0"/>
        <v>3.3180036582179251</v>
      </c>
      <c r="AE14" s="212"/>
      <c r="AF14" s="212"/>
      <c r="AG14" s="213"/>
      <c r="AH14" s="214"/>
      <c r="AK14" s="215"/>
      <c r="AL14" s="215"/>
      <c r="AM14" s="215"/>
      <c r="AN14" s="215"/>
      <c r="AO14" s="215"/>
      <c r="AP14" s="215"/>
      <c r="AQ14" s="215"/>
      <c r="AR14" s="215"/>
      <c r="AS14" s="215"/>
      <c r="AT14" s="215"/>
      <c r="AU14" s="215"/>
      <c r="AV14" s="215"/>
      <c r="AW14" s="215"/>
      <c r="AX14" s="215"/>
      <c r="AY14" s="215"/>
      <c r="AZ14" s="215"/>
      <c r="BA14" s="215"/>
      <c r="BB14" s="215"/>
      <c r="BC14" s="215"/>
      <c r="BD14" s="215"/>
      <c r="BE14" s="215"/>
      <c r="BF14" s="215"/>
      <c r="BG14" s="215"/>
      <c r="BH14" s="215"/>
      <c r="BI14" s="215"/>
      <c r="BJ14" s="215"/>
      <c r="BK14" s="215"/>
      <c r="BL14" s="215"/>
      <c r="BM14" s="215"/>
      <c r="BN14" s="215"/>
      <c r="BO14" s="215"/>
      <c r="BP14" s="215"/>
      <c r="BQ14" s="215"/>
    </row>
    <row r="15" spans="2:69" s="192" customFormat="1" ht="15.75" customHeight="1">
      <c r="C15" s="190" t="s">
        <v>117</v>
      </c>
      <c r="D15" s="190"/>
      <c r="E15" s="190"/>
      <c r="F15" s="190"/>
      <c r="G15" s="190"/>
      <c r="H15" s="190"/>
      <c r="I15" s="190"/>
      <c r="J15" s="210">
        <v>4208</v>
      </c>
      <c r="K15" s="211"/>
      <c r="L15" s="211"/>
      <c r="M15" s="211"/>
      <c r="N15" s="211">
        <v>13396</v>
      </c>
      <c r="O15" s="211"/>
      <c r="P15" s="211"/>
      <c r="Q15" s="211"/>
      <c r="R15" s="211">
        <v>6637</v>
      </c>
      <c r="S15" s="211"/>
      <c r="T15" s="211"/>
      <c r="U15" s="211"/>
      <c r="V15" s="211">
        <v>6759</v>
      </c>
      <c r="W15" s="211"/>
      <c r="X15" s="211"/>
      <c r="Y15" s="211"/>
      <c r="Z15" s="211">
        <v>8230</v>
      </c>
      <c r="AA15" s="211"/>
      <c r="AB15" s="211"/>
      <c r="AC15" s="211"/>
      <c r="AD15" s="212">
        <f t="shared" si="0"/>
        <v>3.1834600760456273</v>
      </c>
      <c r="AE15" s="212"/>
      <c r="AF15" s="212"/>
      <c r="AG15" s="213"/>
      <c r="AH15" s="214"/>
      <c r="AK15" s="215"/>
      <c r="AL15" s="215"/>
      <c r="AM15" s="215"/>
      <c r="AN15" s="215"/>
      <c r="AO15" s="215"/>
      <c r="AP15" s="215"/>
      <c r="AQ15" s="215"/>
      <c r="AR15" s="215"/>
      <c r="AS15" s="215"/>
      <c r="AT15" s="215"/>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row>
    <row r="16" spans="2:69" s="192" customFormat="1" ht="15.75" customHeight="1">
      <c r="C16" s="190" t="s">
        <v>118</v>
      </c>
      <c r="D16" s="190"/>
      <c r="E16" s="190"/>
      <c r="F16" s="190"/>
      <c r="G16" s="190"/>
      <c r="H16" s="190"/>
      <c r="I16" s="190"/>
      <c r="J16" s="210">
        <v>5035</v>
      </c>
      <c r="K16" s="211"/>
      <c r="L16" s="211"/>
      <c r="M16" s="211"/>
      <c r="N16" s="211">
        <v>15123</v>
      </c>
      <c r="O16" s="211"/>
      <c r="P16" s="211"/>
      <c r="Q16" s="211"/>
      <c r="R16" s="211">
        <v>7434</v>
      </c>
      <c r="S16" s="211"/>
      <c r="T16" s="211"/>
      <c r="U16" s="211"/>
      <c r="V16" s="211">
        <v>7689</v>
      </c>
      <c r="W16" s="211"/>
      <c r="X16" s="211"/>
      <c r="Y16" s="211"/>
      <c r="Z16" s="211">
        <v>9539</v>
      </c>
      <c r="AA16" s="211"/>
      <c r="AB16" s="211"/>
      <c r="AC16" s="211"/>
      <c r="AD16" s="212">
        <f t="shared" si="0"/>
        <v>3.0035749751737835</v>
      </c>
      <c r="AE16" s="212"/>
      <c r="AF16" s="212"/>
      <c r="AG16" s="213"/>
      <c r="AH16" s="214"/>
      <c r="AK16" s="215"/>
      <c r="AL16" s="215"/>
      <c r="AM16" s="215"/>
      <c r="AN16" s="215"/>
      <c r="AO16" s="215"/>
      <c r="AP16" s="215"/>
      <c r="AQ16" s="215"/>
      <c r="AR16" s="215"/>
      <c r="AS16" s="215"/>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row>
    <row r="17" spans="3:69" s="192" customFormat="1" ht="15.75" customHeight="1">
      <c r="C17" s="190" t="s">
        <v>119</v>
      </c>
      <c r="D17" s="190"/>
      <c r="E17" s="190"/>
      <c r="F17" s="190"/>
      <c r="G17" s="190"/>
      <c r="H17" s="190"/>
      <c r="I17" s="190"/>
      <c r="J17" s="210">
        <v>5749</v>
      </c>
      <c r="K17" s="211"/>
      <c r="L17" s="211"/>
      <c r="M17" s="211"/>
      <c r="N17" s="211">
        <v>16369</v>
      </c>
      <c r="O17" s="211"/>
      <c r="P17" s="211"/>
      <c r="Q17" s="211"/>
      <c r="R17" s="211">
        <v>8006</v>
      </c>
      <c r="S17" s="211"/>
      <c r="T17" s="211"/>
      <c r="U17" s="211"/>
      <c r="V17" s="211">
        <v>8363</v>
      </c>
      <c r="W17" s="211"/>
      <c r="X17" s="211"/>
      <c r="Y17" s="211"/>
      <c r="Z17" s="211">
        <v>12108</v>
      </c>
      <c r="AA17" s="211"/>
      <c r="AB17" s="211"/>
      <c r="AC17" s="211"/>
      <c r="AD17" s="212">
        <f t="shared" si="0"/>
        <v>2.847277787441294</v>
      </c>
      <c r="AE17" s="212"/>
      <c r="AF17" s="212"/>
      <c r="AG17" s="213"/>
      <c r="AH17" s="214"/>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row>
    <row r="18" spans="3:69" s="192" customFormat="1" ht="15.75" customHeight="1">
      <c r="C18" s="190" t="s">
        <v>120</v>
      </c>
      <c r="D18" s="190"/>
      <c r="E18" s="190"/>
      <c r="F18" s="190"/>
      <c r="G18" s="190"/>
      <c r="H18" s="190"/>
      <c r="I18" s="190"/>
      <c r="J18" s="210">
        <v>6169</v>
      </c>
      <c r="K18" s="211"/>
      <c r="L18" s="211"/>
      <c r="M18" s="211"/>
      <c r="N18" s="211">
        <v>17013</v>
      </c>
      <c r="O18" s="211"/>
      <c r="P18" s="211"/>
      <c r="Q18" s="211"/>
      <c r="R18" s="211">
        <v>8292</v>
      </c>
      <c r="S18" s="211"/>
      <c r="T18" s="211"/>
      <c r="U18" s="211"/>
      <c r="V18" s="211">
        <v>8721</v>
      </c>
      <c r="W18" s="211"/>
      <c r="X18" s="211"/>
      <c r="Y18" s="211"/>
      <c r="Z18" s="211">
        <v>13359</v>
      </c>
      <c r="AA18" s="211"/>
      <c r="AB18" s="211"/>
      <c r="AC18" s="211"/>
      <c r="AD18" s="212">
        <f t="shared" si="0"/>
        <v>2.7578213648889611</v>
      </c>
      <c r="AE18" s="212"/>
      <c r="AF18" s="212"/>
      <c r="AG18" s="213"/>
      <c r="AH18" s="214"/>
      <c r="AK18" s="215"/>
      <c r="AL18" s="215"/>
      <c r="AM18" s="215"/>
      <c r="AN18" s="215"/>
      <c r="AO18" s="215"/>
      <c r="AP18" s="215"/>
      <c r="AQ18" s="215"/>
      <c r="AR18" s="215"/>
      <c r="AS18" s="215"/>
      <c r="AT18" s="215"/>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row>
    <row r="19" spans="3:69" s="192" customFormat="1" ht="15.75" customHeight="1">
      <c r="C19" s="190" t="s">
        <v>50</v>
      </c>
      <c r="D19" s="190"/>
      <c r="E19" s="190"/>
      <c r="F19" s="190"/>
      <c r="G19" s="190"/>
      <c r="H19" s="190"/>
      <c r="I19" s="191"/>
      <c r="J19" s="216">
        <v>6936</v>
      </c>
      <c r="K19" s="217"/>
      <c r="L19" s="217"/>
      <c r="M19" s="218"/>
      <c r="N19" s="219">
        <v>18329</v>
      </c>
      <c r="O19" s="217"/>
      <c r="P19" s="217"/>
      <c r="Q19" s="218"/>
      <c r="R19" s="219">
        <v>8911</v>
      </c>
      <c r="S19" s="217"/>
      <c r="T19" s="217"/>
      <c r="U19" s="218"/>
      <c r="V19" s="219">
        <v>9418</v>
      </c>
      <c r="W19" s="217"/>
      <c r="X19" s="217"/>
      <c r="Y19" s="218"/>
      <c r="Z19" s="219">
        <v>13692</v>
      </c>
      <c r="AA19" s="217"/>
      <c r="AB19" s="217"/>
      <c r="AC19" s="218"/>
      <c r="AD19" s="212">
        <f>N19/J19</f>
        <v>2.6425893886966549</v>
      </c>
      <c r="AE19" s="212"/>
      <c r="AF19" s="212"/>
      <c r="AG19" s="213"/>
      <c r="AH19" s="214"/>
      <c r="AK19" s="215"/>
      <c r="AL19" s="215"/>
      <c r="AM19" s="215"/>
      <c r="AN19" s="215"/>
      <c r="AO19" s="215"/>
      <c r="AP19" s="215"/>
      <c r="AQ19" s="215"/>
      <c r="AR19" s="215"/>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row>
    <row r="20" spans="3:69" s="192" customFormat="1" ht="15.75" customHeight="1">
      <c r="C20" s="220" t="s">
        <v>52</v>
      </c>
      <c r="D20" s="220"/>
      <c r="E20" s="220"/>
      <c r="F20" s="220"/>
      <c r="G20" s="220"/>
      <c r="H20" s="220"/>
      <c r="I20" s="221"/>
      <c r="J20" s="222">
        <v>7234</v>
      </c>
      <c r="K20" s="223"/>
      <c r="L20" s="223"/>
      <c r="M20" s="224"/>
      <c r="N20" s="225">
        <v>18677</v>
      </c>
      <c r="O20" s="223"/>
      <c r="P20" s="223"/>
      <c r="Q20" s="224"/>
      <c r="R20" s="225">
        <v>9061</v>
      </c>
      <c r="S20" s="223"/>
      <c r="T20" s="223"/>
      <c r="U20" s="224"/>
      <c r="V20" s="225">
        <v>9616</v>
      </c>
      <c r="W20" s="223"/>
      <c r="X20" s="223"/>
      <c r="Y20" s="224"/>
      <c r="Z20" s="225" t="s">
        <v>21</v>
      </c>
      <c r="AA20" s="223"/>
      <c r="AB20" s="223"/>
      <c r="AC20" s="224"/>
      <c r="AD20" s="226">
        <f>N20/J20</f>
        <v>2.5818357755045618</v>
      </c>
      <c r="AE20" s="227"/>
      <c r="AF20" s="227"/>
      <c r="AG20" s="227"/>
      <c r="AH20" s="214"/>
      <c r="AK20" s="215"/>
      <c r="AL20" s="215"/>
      <c r="AM20" s="215"/>
      <c r="AN20" s="215"/>
      <c r="AO20" s="215"/>
      <c r="AP20" s="215"/>
      <c r="AQ20" s="215"/>
      <c r="AR20" s="215"/>
      <c r="AS20" s="215"/>
      <c r="AT20" s="215"/>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row>
    <row r="21" spans="3:69" s="192" customFormat="1" ht="15.75" customHeight="1">
      <c r="C21" s="190" t="s">
        <v>46</v>
      </c>
      <c r="D21" s="190"/>
      <c r="E21" s="190"/>
      <c r="F21" s="190"/>
      <c r="G21" s="190"/>
      <c r="H21" s="190"/>
      <c r="I21" s="191"/>
      <c r="J21" s="216">
        <v>7367</v>
      </c>
      <c r="K21" s="217"/>
      <c r="L21" s="217"/>
      <c r="M21" s="218"/>
      <c r="N21" s="219">
        <v>18808</v>
      </c>
      <c r="O21" s="217"/>
      <c r="P21" s="217"/>
      <c r="Q21" s="218"/>
      <c r="R21" s="219">
        <v>9120</v>
      </c>
      <c r="S21" s="217"/>
      <c r="T21" s="217"/>
      <c r="U21" s="218"/>
      <c r="V21" s="219">
        <v>9688</v>
      </c>
      <c r="W21" s="217"/>
      <c r="X21" s="217"/>
      <c r="Y21" s="218"/>
      <c r="Z21" s="219" t="s">
        <v>21</v>
      </c>
      <c r="AA21" s="217"/>
      <c r="AB21" s="217"/>
      <c r="AC21" s="218"/>
      <c r="AD21" s="213">
        <f>N21/J21</f>
        <v>2.5530066512827472</v>
      </c>
      <c r="AE21" s="228"/>
      <c r="AF21" s="228"/>
      <c r="AG21" s="228"/>
      <c r="AH21" s="214"/>
      <c r="AK21" s="215"/>
      <c r="AL21" s="215"/>
      <c r="AM21" s="215"/>
      <c r="AN21" s="215"/>
      <c r="AO21" s="215"/>
      <c r="AP21" s="215"/>
      <c r="AQ21" s="215"/>
      <c r="AR21" s="215"/>
      <c r="AS21" s="215"/>
      <c r="AT21" s="215"/>
      <c r="AU21" s="215"/>
      <c r="AV21" s="215"/>
      <c r="AW21" s="215"/>
      <c r="AX21" s="215"/>
      <c r="AY21" s="215"/>
      <c r="AZ21" s="215"/>
      <c r="BA21" s="215"/>
      <c r="BB21" s="215"/>
      <c r="BC21" s="215"/>
      <c r="BD21" s="215"/>
      <c r="BE21" s="215"/>
      <c r="BF21" s="215"/>
      <c r="BG21" s="215"/>
      <c r="BH21" s="215"/>
      <c r="BI21" s="215"/>
      <c r="BJ21" s="215"/>
      <c r="BK21" s="215"/>
      <c r="BL21" s="215"/>
      <c r="BM21" s="215"/>
      <c r="BN21" s="215"/>
      <c r="BO21" s="215"/>
      <c r="BP21" s="215"/>
      <c r="BQ21" s="215"/>
    </row>
    <row r="22" spans="3:69" s="192" customFormat="1" ht="15.75" customHeight="1" thickBot="1">
      <c r="C22" s="229"/>
      <c r="D22" s="229"/>
      <c r="E22" s="229"/>
      <c r="F22" s="229"/>
      <c r="G22" s="229"/>
      <c r="H22" s="229"/>
      <c r="I22" s="229"/>
      <c r="J22" s="230"/>
      <c r="K22" s="231"/>
      <c r="L22" s="231"/>
      <c r="M22" s="231"/>
      <c r="N22" s="232"/>
      <c r="O22" s="231"/>
      <c r="P22" s="231"/>
      <c r="Q22" s="231"/>
      <c r="R22" s="232"/>
      <c r="S22" s="231"/>
      <c r="T22" s="231"/>
      <c r="U22" s="231"/>
      <c r="V22" s="232"/>
      <c r="W22" s="231"/>
      <c r="X22" s="231"/>
      <c r="Y22" s="231"/>
      <c r="Z22" s="232"/>
      <c r="AA22" s="231"/>
      <c r="AB22" s="231"/>
      <c r="AC22" s="231"/>
      <c r="AD22" s="233"/>
      <c r="AE22" s="234"/>
      <c r="AF22" s="234"/>
      <c r="AG22" s="234"/>
      <c r="AH22" s="214"/>
      <c r="AK22" s="215"/>
      <c r="AL22" s="215"/>
      <c r="AM22" s="215"/>
      <c r="AN22" s="215"/>
      <c r="AO22" s="215"/>
      <c r="AP22" s="215"/>
      <c r="AQ22" s="215"/>
      <c r="AR22" s="215"/>
      <c r="AS22" s="215"/>
      <c r="AT22" s="215"/>
      <c r="AU22" s="215"/>
      <c r="AV22" s="215"/>
      <c r="AW22" s="215"/>
      <c r="AX22" s="215"/>
      <c r="AY22" s="215"/>
      <c r="AZ22" s="215"/>
      <c r="BA22" s="215"/>
      <c r="BB22" s="215"/>
      <c r="BC22" s="215"/>
      <c r="BD22" s="215"/>
      <c r="BE22" s="215"/>
      <c r="BF22" s="215"/>
      <c r="BG22" s="215"/>
      <c r="BH22" s="215"/>
      <c r="BI22" s="215"/>
      <c r="BJ22" s="215"/>
      <c r="BK22" s="215"/>
      <c r="BL22" s="215"/>
      <c r="BM22" s="215"/>
      <c r="BN22" s="215"/>
      <c r="BO22" s="215"/>
      <c r="BP22" s="215"/>
      <c r="BQ22" s="215"/>
    </row>
    <row r="23" spans="3:69" ht="15.75" customHeight="1" thickTop="1">
      <c r="AG23" s="7" t="s">
        <v>121</v>
      </c>
    </row>
    <row r="24" spans="3:69" ht="15.75" customHeight="1">
      <c r="C24" s="235" t="s">
        <v>122</v>
      </c>
      <c r="AG24" s="7"/>
    </row>
    <row r="25" spans="3:69" ht="15.75" customHeight="1">
      <c r="AG25" s="7"/>
    </row>
    <row r="27" spans="3:69" s="5" customFormat="1" ht="15.75" customHeight="1">
      <c r="C27" s="143" t="s">
        <v>123</v>
      </c>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236"/>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28"/>
      <c r="BM27" s="128"/>
      <c r="BN27" s="128"/>
      <c r="BO27" s="128"/>
      <c r="BP27" s="128"/>
      <c r="BQ27" s="128"/>
    </row>
    <row r="28" spans="3:69" s="5" customFormat="1" ht="15.75" customHeight="1" thickBot="1">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8" t="s">
        <v>124</v>
      </c>
      <c r="AB28" s="238"/>
      <c r="AC28" s="238"/>
      <c r="AD28" s="238"/>
      <c r="AE28" s="238"/>
      <c r="AF28" s="238"/>
      <c r="AG28" s="238"/>
      <c r="AH28" s="23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row>
    <row r="29" spans="3:69" s="4" customFormat="1" ht="15.75" customHeight="1" thickTop="1">
      <c r="C29" s="8" t="s">
        <v>38</v>
      </c>
      <c r="D29" s="8"/>
      <c r="E29" s="8"/>
      <c r="F29" s="8"/>
      <c r="G29" s="239" t="s">
        <v>125</v>
      </c>
      <c r="H29" s="240"/>
      <c r="I29" s="240"/>
      <c r="J29" s="240"/>
      <c r="K29" s="240"/>
      <c r="L29" s="240"/>
      <c r="M29" s="240"/>
      <c r="N29" s="240"/>
      <c r="O29" s="240"/>
      <c r="P29" s="240"/>
      <c r="Q29" s="240"/>
      <c r="R29" s="240"/>
      <c r="S29" s="240"/>
      <c r="T29" s="240"/>
      <c r="U29" s="241"/>
      <c r="V29" s="239" t="s">
        <v>126</v>
      </c>
      <c r="W29" s="240"/>
      <c r="X29" s="240"/>
      <c r="Y29" s="240"/>
      <c r="Z29" s="240"/>
      <c r="AA29" s="240"/>
      <c r="AB29" s="240"/>
      <c r="AC29" s="240"/>
      <c r="AD29" s="241"/>
      <c r="AE29" s="242" t="s">
        <v>127</v>
      </c>
      <c r="AF29" s="243"/>
      <c r="AG29" s="243" t="s">
        <v>128</v>
      </c>
      <c r="AH29" s="244"/>
    </row>
    <row r="30" spans="3:69" s="4" customFormat="1" ht="15.75" customHeight="1">
      <c r="C30" s="27"/>
      <c r="D30" s="27"/>
      <c r="E30" s="27"/>
      <c r="F30" s="27"/>
      <c r="G30" s="245" t="s">
        <v>129</v>
      </c>
      <c r="H30" s="246"/>
      <c r="I30" s="247"/>
      <c r="J30" s="245" t="s">
        <v>130</v>
      </c>
      <c r="K30" s="246"/>
      <c r="L30" s="248"/>
      <c r="M30" s="249" t="s">
        <v>131</v>
      </c>
      <c r="N30" s="246"/>
      <c r="O30" s="248"/>
      <c r="P30" s="249" t="s">
        <v>132</v>
      </c>
      <c r="Q30" s="246"/>
      <c r="R30" s="248"/>
      <c r="S30" s="249" t="s">
        <v>133</v>
      </c>
      <c r="T30" s="246"/>
      <c r="U30" s="247"/>
      <c r="V30" s="245" t="s">
        <v>130</v>
      </c>
      <c r="W30" s="246"/>
      <c r="X30" s="248"/>
      <c r="Y30" s="249" t="s">
        <v>131</v>
      </c>
      <c r="Z30" s="246"/>
      <c r="AA30" s="246"/>
      <c r="AB30" s="246" t="s">
        <v>132</v>
      </c>
      <c r="AC30" s="246"/>
      <c r="AD30" s="247"/>
      <c r="AE30" s="250"/>
      <c r="AF30" s="251"/>
      <c r="AG30" s="251"/>
      <c r="AH30" s="33"/>
    </row>
    <row r="31" spans="3:69" s="252" customFormat="1" ht="15.75" customHeight="1">
      <c r="C31" s="132"/>
      <c r="D31" s="132"/>
      <c r="E31" s="132"/>
      <c r="F31" s="132"/>
      <c r="G31" s="253" t="s">
        <v>108</v>
      </c>
      <c r="H31" s="36"/>
      <c r="I31" s="254"/>
      <c r="J31" s="253" t="s">
        <v>108</v>
      </c>
      <c r="K31" s="36"/>
      <c r="L31" s="255"/>
      <c r="M31" s="256" t="s">
        <v>108</v>
      </c>
      <c r="N31" s="36"/>
      <c r="O31" s="255"/>
      <c r="P31" s="256" t="s">
        <v>108</v>
      </c>
      <c r="Q31" s="36"/>
      <c r="R31" s="257"/>
      <c r="S31" s="256" t="s">
        <v>108</v>
      </c>
      <c r="T31" s="36"/>
      <c r="U31" s="254"/>
      <c r="V31" s="253" t="s">
        <v>13</v>
      </c>
      <c r="W31" s="36"/>
      <c r="X31" s="255"/>
      <c r="Y31" s="256" t="s">
        <v>13</v>
      </c>
      <c r="Z31" s="36"/>
      <c r="AA31" s="255"/>
      <c r="AB31" s="256" t="s">
        <v>13</v>
      </c>
      <c r="AC31" s="36"/>
      <c r="AD31" s="36"/>
      <c r="AE31" s="258"/>
      <c r="AF31" s="259"/>
      <c r="AG31" s="260"/>
    </row>
    <row r="32" spans="3:69" s="252" customFormat="1" ht="15.75" customHeight="1">
      <c r="C32" s="166" t="s">
        <v>134</v>
      </c>
      <c r="D32" s="166"/>
      <c r="E32" s="166"/>
      <c r="F32" s="166"/>
      <c r="G32" s="261">
        <f>SUM(J32:U32)</f>
        <v>4681</v>
      </c>
      <c r="H32" s="262"/>
      <c r="I32" s="263"/>
      <c r="J32" s="261">
        <v>1684</v>
      </c>
      <c r="K32" s="262"/>
      <c r="L32" s="264"/>
      <c r="M32" s="265">
        <v>2727</v>
      </c>
      <c r="N32" s="262"/>
      <c r="O32" s="264"/>
      <c r="P32" s="265">
        <v>270</v>
      </c>
      <c r="Q32" s="262"/>
      <c r="R32" s="264"/>
      <c r="S32" s="265">
        <v>0</v>
      </c>
      <c r="T32" s="262"/>
      <c r="U32" s="263"/>
      <c r="V32" s="266">
        <f t="shared" ref="V32:V46" si="1">J32/($G32-$S32)*100</f>
        <v>35.975218970305491</v>
      </c>
      <c r="W32" s="267"/>
      <c r="X32" s="268"/>
      <c r="Y32" s="269">
        <f t="shared" ref="Y32:Y46" si="2">M32/($G32-$S32)*100</f>
        <v>58.25678273873104</v>
      </c>
      <c r="Z32" s="267"/>
      <c r="AA32" s="268"/>
      <c r="AB32" s="269">
        <f t="shared" ref="AB32:AB46" si="3">P32/($G32-$S32)*100</f>
        <v>5.7679982909634688</v>
      </c>
      <c r="AC32" s="267"/>
      <c r="AD32" s="267"/>
      <c r="AE32" s="270">
        <f>+P32/J32*100</f>
        <v>16.033254156769598</v>
      </c>
      <c r="AF32" s="271"/>
      <c r="AG32" s="272">
        <f>+P32/M32*100</f>
        <v>9.9009900990099009</v>
      </c>
      <c r="AH32" s="70"/>
    </row>
    <row r="33" spans="3:34" s="4" customFormat="1" ht="15.75" customHeight="1">
      <c r="C33" s="166" t="s">
        <v>135</v>
      </c>
      <c r="D33" s="166"/>
      <c r="E33" s="166"/>
      <c r="F33" s="166"/>
      <c r="G33" s="261">
        <f t="shared" ref="G33:G46" si="4">SUM(J33:U33)</f>
        <v>4633</v>
      </c>
      <c r="H33" s="262"/>
      <c r="I33" s="263"/>
      <c r="J33" s="261">
        <v>1565</v>
      </c>
      <c r="K33" s="262"/>
      <c r="L33" s="264"/>
      <c r="M33" s="265">
        <v>2781</v>
      </c>
      <c r="N33" s="262"/>
      <c r="O33" s="264"/>
      <c r="P33" s="265">
        <v>287</v>
      </c>
      <c r="Q33" s="262"/>
      <c r="R33" s="264"/>
      <c r="S33" s="265">
        <v>0</v>
      </c>
      <c r="T33" s="262"/>
      <c r="U33" s="263"/>
      <c r="V33" s="266">
        <f t="shared" si="1"/>
        <v>33.779408590546083</v>
      </c>
      <c r="W33" s="267"/>
      <c r="X33" s="268"/>
      <c r="Y33" s="269">
        <f t="shared" si="2"/>
        <v>60.025901143967189</v>
      </c>
      <c r="Z33" s="267"/>
      <c r="AA33" s="268"/>
      <c r="AB33" s="269">
        <f t="shared" si="3"/>
        <v>6.1946902654867255</v>
      </c>
      <c r="AC33" s="267"/>
      <c r="AD33" s="267"/>
      <c r="AE33" s="270">
        <f t="shared" ref="AE33:AE45" si="5">+P33/J33*100</f>
        <v>18.338658146964857</v>
      </c>
      <c r="AF33" s="271"/>
      <c r="AG33" s="272">
        <f t="shared" ref="AG33:AG45" si="6">+P33/M33*100</f>
        <v>10.320028766630708</v>
      </c>
      <c r="AH33" s="70"/>
    </row>
    <row r="34" spans="3:34" s="4" customFormat="1" ht="15.75" customHeight="1">
      <c r="C34" s="166" t="s">
        <v>109</v>
      </c>
      <c r="D34" s="166"/>
      <c r="E34" s="166"/>
      <c r="F34" s="166"/>
      <c r="G34" s="261">
        <f t="shared" si="4"/>
        <v>4781</v>
      </c>
      <c r="H34" s="262"/>
      <c r="I34" s="263"/>
      <c r="J34" s="261">
        <v>1386</v>
      </c>
      <c r="K34" s="262"/>
      <c r="L34" s="264"/>
      <c r="M34" s="265">
        <v>3072</v>
      </c>
      <c r="N34" s="262"/>
      <c r="O34" s="264"/>
      <c r="P34" s="265">
        <v>323</v>
      </c>
      <c r="Q34" s="262"/>
      <c r="R34" s="264"/>
      <c r="S34" s="265">
        <v>0</v>
      </c>
      <c r="T34" s="262"/>
      <c r="U34" s="263"/>
      <c r="V34" s="266">
        <f t="shared" si="1"/>
        <v>28.989751098096633</v>
      </c>
      <c r="W34" s="267"/>
      <c r="X34" s="268"/>
      <c r="Y34" s="269">
        <f t="shared" si="2"/>
        <v>64.254340096214179</v>
      </c>
      <c r="Z34" s="267"/>
      <c r="AA34" s="268"/>
      <c r="AB34" s="269">
        <f t="shared" si="3"/>
        <v>6.7559088056891872</v>
      </c>
      <c r="AC34" s="267"/>
      <c r="AD34" s="267"/>
      <c r="AE34" s="270">
        <f t="shared" si="5"/>
        <v>23.304473304473305</v>
      </c>
      <c r="AF34" s="271"/>
      <c r="AG34" s="272">
        <f t="shared" si="6"/>
        <v>10.514322916666668</v>
      </c>
      <c r="AH34" s="70"/>
    </row>
    <row r="35" spans="3:34" s="4" customFormat="1" ht="15.75" customHeight="1">
      <c r="C35" s="166" t="s">
        <v>110</v>
      </c>
      <c r="D35" s="166"/>
      <c r="E35" s="166"/>
      <c r="F35" s="166"/>
      <c r="G35" s="261">
        <f t="shared" si="4"/>
        <v>6065</v>
      </c>
      <c r="H35" s="262"/>
      <c r="I35" s="263"/>
      <c r="J35" s="261">
        <v>1396</v>
      </c>
      <c r="K35" s="262"/>
      <c r="L35" s="264"/>
      <c r="M35" s="265">
        <v>4289</v>
      </c>
      <c r="N35" s="262"/>
      <c r="O35" s="264"/>
      <c r="P35" s="265">
        <v>380</v>
      </c>
      <c r="Q35" s="262"/>
      <c r="R35" s="264"/>
      <c r="S35" s="265">
        <v>0</v>
      </c>
      <c r="T35" s="262"/>
      <c r="U35" s="263"/>
      <c r="V35" s="266">
        <f t="shared" si="1"/>
        <v>23.017312448474854</v>
      </c>
      <c r="W35" s="267"/>
      <c r="X35" s="268"/>
      <c r="Y35" s="269">
        <f t="shared" si="2"/>
        <v>70.71723000824403</v>
      </c>
      <c r="Z35" s="267"/>
      <c r="AA35" s="268"/>
      <c r="AB35" s="269">
        <f t="shared" si="3"/>
        <v>6.265457543281121</v>
      </c>
      <c r="AC35" s="267"/>
      <c r="AD35" s="267"/>
      <c r="AE35" s="270">
        <f t="shared" si="5"/>
        <v>27.220630372492838</v>
      </c>
      <c r="AF35" s="271"/>
      <c r="AG35" s="272">
        <f t="shared" si="6"/>
        <v>8.8598740965259957</v>
      </c>
      <c r="AH35" s="70"/>
    </row>
    <row r="36" spans="3:34" s="4" customFormat="1" ht="15.75" customHeight="1">
      <c r="C36" s="166" t="s">
        <v>111</v>
      </c>
      <c r="D36" s="166"/>
      <c r="E36" s="166"/>
      <c r="F36" s="166"/>
      <c r="G36" s="261">
        <f t="shared" si="4"/>
        <v>8205</v>
      </c>
      <c r="H36" s="262"/>
      <c r="I36" s="263"/>
      <c r="J36" s="261">
        <v>1977</v>
      </c>
      <c r="K36" s="262"/>
      <c r="L36" s="264"/>
      <c r="M36" s="265">
        <v>5760</v>
      </c>
      <c r="N36" s="262"/>
      <c r="O36" s="264"/>
      <c r="P36" s="265">
        <v>468</v>
      </c>
      <c r="Q36" s="262"/>
      <c r="R36" s="264"/>
      <c r="S36" s="265">
        <v>0</v>
      </c>
      <c r="T36" s="262"/>
      <c r="U36" s="263"/>
      <c r="V36" s="266">
        <f t="shared" si="1"/>
        <v>24.095063985374772</v>
      </c>
      <c r="W36" s="267"/>
      <c r="X36" s="268"/>
      <c r="Y36" s="269">
        <f t="shared" si="2"/>
        <v>70.201096892138935</v>
      </c>
      <c r="Z36" s="267"/>
      <c r="AA36" s="268"/>
      <c r="AB36" s="269">
        <f t="shared" si="3"/>
        <v>5.703839122486289</v>
      </c>
      <c r="AC36" s="267"/>
      <c r="AD36" s="267"/>
      <c r="AE36" s="270">
        <f t="shared" si="5"/>
        <v>23.672230652503792</v>
      </c>
      <c r="AF36" s="271"/>
      <c r="AG36" s="272">
        <f t="shared" si="6"/>
        <v>8.125</v>
      </c>
      <c r="AH36" s="70"/>
    </row>
    <row r="37" spans="3:34" s="4" customFormat="1" ht="15.75" customHeight="1">
      <c r="C37" s="166" t="s">
        <v>112</v>
      </c>
      <c r="D37" s="166"/>
      <c r="E37" s="166"/>
      <c r="F37" s="166"/>
      <c r="G37" s="261">
        <f t="shared" si="4"/>
        <v>9972</v>
      </c>
      <c r="H37" s="262"/>
      <c r="I37" s="263"/>
      <c r="J37" s="261">
        <v>2730</v>
      </c>
      <c r="K37" s="262"/>
      <c r="L37" s="264"/>
      <c r="M37" s="265">
        <v>6642</v>
      </c>
      <c r="N37" s="262"/>
      <c r="O37" s="264"/>
      <c r="P37" s="265">
        <v>600</v>
      </c>
      <c r="Q37" s="262"/>
      <c r="R37" s="264"/>
      <c r="S37" s="265">
        <v>0</v>
      </c>
      <c r="T37" s="262"/>
      <c r="U37" s="263"/>
      <c r="V37" s="266">
        <f t="shared" si="1"/>
        <v>27.376654632972325</v>
      </c>
      <c r="W37" s="267"/>
      <c r="X37" s="268"/>
      <c r="Y37" s="269">
        <f t="shared" si="2"/>
        <v>66.606498194945857</v>
      </c>
      <c r="Z37" s="267"/>
      <c r="AA37" s="268"/>
      <c r="AB37" s="269">
        <f t="shared" si="3"/>
        <v>6.0168471720818291</v>
      </c>
      <c r="AC37" s="267"/>
      <c r="AD37" s="267"/>
      <c r="AE37" s="270">
        <f t="shared" si="5"/>
        <v>21.978021978021978</v>
      </c>
      <c r="AF37" s="271"/>
      <c r="AG37" s="272">
        <f t="shared" si="6"/>
        <v>9.033423667570009</v>
      </c>
      <c r="AH37" s="70"/>
    </row>
    <row r="38" spans="3:34" s="4" customFormat="1" ht="15.75" customHeight="1">
      <c r="C38" s="166" t="s">
        <v>113</v>
      </c>
      <c r="D38" s="166"/>
      <c r="E38" s="166"/>
      <c r="F38" s="166"/>
      <c r="G38" s="199">
        <f t="shared" si="4"/>
        <v>10673</v>
      </c>
      <c r="H38" s="173"/>
      <c r="I38" s="175"/>
      <c r="J38" s="199">
        <v>2868</v>
      </c>
      <c r="K38" s="173"/>
      <c r="L38" s="174"/>
      <c r="M38" s="172">
        <v>7029</v>
      </c>
      <c r="N38" s="173"/>
      <c r="O38" s="174"/>
      <c r="P38" s="172">
        <v>776</v>
      </c>
      <c r="Q38" s="173"/>
      <c r="R38" s="174"/>
      <c r="S38" s="172">
        <v>0</v>
      </c>
      <c r="T38" s="173"/>
      <c r="U38" s="175"/>
      <c r="V38" s="266">
        <f t="shared" si="1"/>
        <v>26.871545020144289</v>
      </c>
      <c r="W38" s="267"/>
      <c r="X38" s="268"/>
      <c r="Y38" s="269">
        <f t="shared" si="2"/>
        <v>65.857771947905931</v>
      </c>
      <c r="Z38" s="267"/>
      <c r="AA38" s="268"/>
      <c r="AB38" s="269">
        <f t="shared" si="3"/>
        <v>7.2706830319497806</v>
      </c>
      <c r="AC38" s="267"/>
      <c r="AD38" s="267"/>
      <c r="AE38" s="270">
        <f t="shared" si="5"/>
        <v>27.057182705718269</v>
      </c>
      <c r="AF38" s="271"/>
      <c r="AG38" s="272">
        <f t="shared" si="6"/>
        <v>11.039977237160334</v>
      </c>
      <c r="AH38" s="70"/>
    </row>
    <row r="39" spans="3:34" s="4" customFormat="1" ht="15.75" customHeight="1">
      <c r="C39" s="166" t="s">
        <v>114</v>
      </c>
      <c r="D39" s="166"/>
      <c r="E39" s="166"/>
      <c r="F39" s="166"/>
      <c r="G39" s="199">
        <f t="shared" si="4"/>
        <v>11227</v>
      </c>
      <c r="H39" s="173"/>
      <c r="I39" s="175"/>
      <c r="J39" s="199">
        <v>2634</v>
      </c>
      <c r="K39" s="173"/>
      <c r="L39" s="174"/>
      <c r="M39" s="172">
        <v>7578</v>
      </c>
      <c r="N39" s="173"/>
      <c r="O39" s="174"/>
      <c r="P39" s="172">
        <v>1015</v>
      </c>
      <c r="Q39" s="173"/>
      <c r="R39" s="174"/>
      <c r="S39" s="172">
        <v>0</v>
      </c>
      <c r="T39" s="173"/>
      <c r="U39" s="175"/>
      <c r="V39" s="266">
        <f t="shared" si="1"/>
        <v>23.461298655028056</v>
      </c>
      <c r="W39" s="267"/>
      <c r="X39" s="268"/>
      <c r="Y39" s="269">
        <f t="shared" si="2"/>
        <v>67.497995902734473</v>
      </c>
      <c r="Z39" s="267"/>
      <c r="AA39" s="268"/>
      <c r="AB39" s="269">
        <f t="shared" si="3"/>
        <v>9.0407054422374635</v>
      </c>
      <c r="AC39" s="267"/>
      <c r="AD39" s="267"/>
      <c r="AE39" s="270">
        <f t="shared" si="5"/>
        <v>38.534548215641614</v>
      </c>
      <c r="AF39" s="271"/>
      <c r="AG39" s="272">
        <f t="shared" si="6"/>
        <v>13.394035365531803</v>
      </c>
      <c r="AH39" s="70"/>
    </row>
    <row r="40" spans="3:34" s="4" customFormat="1" ht="15.75" customHeight="1">
      <c r="C40" s="166" t="s">
        <v>136</v>
      </c>
      <c r="D40" s="166"/>
      <c r="E40" s="166"/>
      <c r="F40" s="166"/>
      <c r="G40" s="199">
        <f t="shared" si="4"/>
        <v>11941</v>
      </c>
      <c r="H40" s="173"/>
      <c r="I40" s="175"/>
      <c r="J40" s="199">
        <v>2175</v>
      </c>
      <c r="K40" s="173"/>
      <c r="L40" s="174"/>
      <c r="M40" s="172">
        <v>8476</v>
      </c>
      <c r="N40" s="173"/>
      <c r="O40" s="174"/>
      <c r="P40" s="172">
        <v>1290</v>
      </c>
      <c r="Q40" s="173"/>
      <c r="R40" s="174"/>
      <c r="S40" s="172">
        <v>0</v>
      </c>
      <c r="T40" s="173"/>
      <c r="U40" s="175"/>
      <c r="V40" s="266">
        <f t="shared" si="1"/>
        <v>18.214554894899926</v>
      </c>
      <c r="W40" s="267"/>
      <c r="X40" s="268"/>
      <c r="Y40" s="269">
        <f t="shared" si="2"/>
        <v>70.982329788124943</v>
      </c>
      <c r="Z40" s="267"/>
      <c r="AA40" s="268"/>
      <c r="AB40" s="269">
        <f t="shared" si="3"/>
        <v>10.803115316975127</v>
      </c>
      <c r="AC40" s="267"/>
      <c r="AD40" s="267"/>
      <c r="AE40" s="270">
        <f t="shared" si="5"/>
        <v>59.310344827586206</v>
      </c>
      <c r="AF40" s="271"/>
      <c r="AG40" s="272">
        <f t="shared" si="6"/>
        <v>15.219443133553561</v>
      </c>
      <c r="AH40" s="70"/>
    </row>
    <row r="41" spans="3:34" s="4" customFormat="1" ht="15.75" customHeight="1">
      <c r="C41" s="166" t="s">
        <v>137</v>
      </c>
      <c r="D41" s="166"/>
      <c r="E41" s="166"/>
      <c r="F41" s="166"/>
      <c r="G41" s="199">
        <f t="shared" si="4"/>
        <v>12698</v>
      </c>
      <c r="H41" s="173"/>
      <c r="I41" s="175"/>
      <c r="J41" s="199">
        <v>1962</v>
      </c>
      <c r="K41" s="173"/>
      <c r="L41" s="174"/>
      <c r="M41" s="172">
        <v>9082</v>
      </c>
      <c r="N41" s="173"/>
      <c r="O41" s="174"/>
      <c r="P41" s="172">
        <v>1654</v>
      </c>
      <c r="Q41" s="173"/>
      <c r="R41" s="174"/>
      <c r="S41" s="172">
        <v>0</v>
      </c>
      <c r="T41" s="173"/>
      <c r="U41" s="175"/>
      <c r="V41" s="266">
        <f t="shared" si="1"/>
        <v>15.451252165695383</v>
      </c>
      <c r="W41" s="267"/>
      <c r="X41" s="268"/>
      <c r="Y41" s="269">
        <f t="shared" si="2"/>
        <v>71.52307449992125</v>
      </c>
      <c r="Z41" s="267"/>
      <c r="AA41" s="268"/>
      <c r="AB41" s="269">
        <f t="shared" si="3"/>
        <v>13.025673334383367</v>
      </c>
      <c r="AC41" s="267"/>
      <c r="AD41" s="267"/>
      <c r="AE41" s="270">
        <f t="shared" si="5"/>
        <v>84.301732925586137</v>
      </c>
      <c r="AF41" s="271"/>
      <c r="AG41" s="272">
        <f t="shared" si="6"/>
        <v>18.211847610658445</v>
      </c>
      <c r="AH41" s="70"/>
    </row>
    <row r="42" spans="3:34" s="4" customFormat="1" ht="15.75" customHeight="1">
      <c r="C42" s="166" t="s">
        <v>117</v>
      </c>
      <c r="D42" s="166"/>
      <c r="E42" s="166"/>
      <c r="F42" s="166"/>
      <c r="G42" s="199">
        <f t="shared" si="4"/>
        <v>13396</v>
      </c>
      <c r="H42" s="173"/>
      <c r="I42" s="175"/>
      <c r="J42" s="199">
        <v>2027</v>
      </c>
      <c r="K42" s="173"/>
      <c r="L42" s="174"/>
      <c r="M42" s="172">
        <v>9241</v>
      </c>
      <c r="N42" s="173"/>
      <c r="O42" s="174"/>
      <c r="P42" s="172">
        <v>2128</v>
      </c>
      <c r="Q42" s="173"/>
      <c r="R42" s="174"/>
      <c r="S42" s="172">
        <v>0</v>
      </c>
      <c r="T42" s="173"/>
      <c r="U42" s="175"/>
      <c r="V42" s="266">
        <f t="shared" si="1"/>
        <v>15.131382502239473</v>
      </c>
      <c r="W42" s="267"/>
      <c r="X42" s="268"/>
      <c r="Y42" s="269">
        <f t="shared" si="2"/>
        <v>68.983278590624067</v>
      </c>
      <c r="Z42" s="267"/>
      <c r="AA42" s="268"/>
      <c r="AB42" s="269">
        <f t="shared" si="3"/>
        <v>15.885338907136459</v>
      </c>
      <c r="AC42" s="267"/>
      <c r="AD42" s="267"/>
      <c r="AE42" s="270">
        <f t="shared" si="5"/>
        <v>104.98273310310805</v>
      </c>
      <c r="AF42" s="271"/>
      <c r="AG42" s="272">
        <f t="shared" si="6"/>
        <v>23.027810842982362</v>
      </c>
      <c r="AH42" s="70"/>
    </row>
    <row r="43" spans="3:34" s="4" customFormat="1" ht="15.75" customHeight="1">
      <c r="C43" s="166" t="s">
        <v>118</v>
      </c>
      <c r="D43" s="166"/>
      <c r="E43" s="166"/>
      <c r="F43" s="166"/>
      <c r="G43" s="199">
        <f t="shared" si="4"/>
        <v>15123</v>
      </c>
      <c r="H43" s="173"/>
      <c r="I43" s="175"/>
      <c r="J43" s="199">
        <v>2393</v>
      </c>
      <c r="K43" s="173"/>
      <c r="L43" s="174"/>
      <c r="M43" s="172">
        <v>9920</v>
      </c>
      <c r="N43" s="173"/>
      <c r="O43" s="174"/>
      <c r="P43" s="172">
        <v>2807</v>
      </c>
      <c r="Q43" s="173"/>
      <c r="R43" s="174"/>
      <c r="S43" s="172">
        <v>3</v>
      </c>
      <c r="T43" s="173"/>
      <c r="U43" s="175"/>
      <c r="V43" s="266">
        <f t="shared" si="1"/>
        <v>15.826719576719578</v>
      </c>
      <c r="W43" s="267"/>
      <c r="X43" s="268"/>
      <c r="Y43" s="269">
        <f t="shared" si="2"/>
        <v>65.608465608465607</v>
      </c>
      <c r="Z43" s="267"/>
      <c r="AA43" s="268"/>
      <c r="AB43" s="269">
        <f t="shared" si="3"/>
        <v>18.564814814814813</v>
      </c>
      <c r="AC43" s="267"/>
      <c r="AD43" s="267"/>
      <c r="AE43" s="270">
        <f t="shared" si="5"/>
        <v>117.30045967404932</v>
      </c>
      <c r="AF43" s="271"/>
      <c r="AG43" s="272">
        <f t="shared" si="6"/>
        <v>28.296370967741936</v>
      </c>
      <c r="AH43" s="70"/>
    </row>
    <row r="44" spans="3:34" s="4" customFormat="1" ht="15.75" customHeight="1">
      <c r="C44" s="166" t="s">
        <v>119</v>
      </c>
      <c r="D44" s="166"/>
      <c r="E44" s="166"/>
      <c r="F44" s="166"/>
      <c r="G44" s="199">
        <f t="shared" si="4"/>
        <v>16369</v>
      </c>
      <c r="H44" s="173"/>
      <c r="I44" s="175"/>
      <c r="J44" s="199">
        <v>2629</v>
      </c>
      <c r="K44" s="173"/>
      <c r="L44" s="174"/>
      <c r="M44" s="172">
        <v>10217</v>
      </c>
      <c r="N44" s="173"/>
      <c r="O44" s="174"/>
      <c r="P44" s="172">
        <v>3518</v>
      </c>
      <c r="Q44" s="173"/>
      <c r="R44" s="174"/>
      <c r="S44" s="172">
        <v>5</v>
      </c>
      <c r="T44" s="173"/>
      <c r="U44" s="175"/>
      <c r="V44" s="266">
        <f t="shared" si="1"/>
        <v>16.065754094353458</v>
      </c>
      <c r="W44" s="267"/>
      <c r="X44" s="268"/>
      <c r="Y44" s="269">
        <f t="shared" si="2"/>
        <v>62.435834759227568</v>
      </c>
      <c r="Z44" s="267"/>
      <c r="AA44" s="268"/>
      <c r="AB44" s="269">
        <f t="shared" si="3"/>
        <v>21.49841114641897</v>
      </c>
      <c r="AC44" s="267"/>
      <c r="AD44" s="267"/>
      <c r="AE44" s="270">
        <f t="shared" si="5"/>
        <v>133.81513883605933</v>
      </c>
      <c r="AF44" s="271"/>
      <c r="AG44" s="272">
        <f t="shared" si="6"/>
        <v>34.432808064989722</v>
      </c>
      <c r="AH44" s="70"/>
    </row>
    <row r="45" spans="3:34" s="4" customFormat="1" ht="15.75" customHeight="1">
      <c r="C45" s="166" t="s">
        <v>120</v>
      </c>
      <c r="D45" s="166"/>
      <c r="E45" s="166"/>
      <c r="F45" s="166"/>
      <c r="G45" s="199">
        <f t="shared" si="4"/>
        <v>17013</v>
      </c>
      <c r="H45" s="173"/>
      <c r="I45" s="175"/>
      <c r="J45" s="199">
        <v>2595</v>
      </c>
      <c r="K45" s="173"/>
      <c r="L45" s="174"/>
      <c r="M45" s="172">
        <v>10125</v>
      </c>
      <c r="N45" s="173"/>
      <c r="O45" s="174"/>
      <c r="P45" s="172">
        <v>4259</v>
      </c>
      <c r="Q45" s="173"/>
      <c r="R45" s="174"/>
      <c r="S45" s="172">
        <v>34</v>
      </c>
      <c r="T45" s="173"/>
      <c r="U45" s="175"/>
      <c r="V45" s="266">
        <f t="shared" si="1"/>
        <v>15.283585605748277</v>
      </c>
      <c r="W45" s="267"/>
      <c r="X45" s="268"/>
      <c r="Y45" s="269">
        <f t="shared" si="2"/>
        <v>59.632487190058306</v>
      </c>
      <c r="Z45" s="267"/>
      <c r="AA45" s="268"/>
      <c r="AB45" s="269">
        <f t="shared" si="3"/>
        <v>25.083927204193419</v>
      </c>
      <c r="AC45" s="267"/>
      <c r="AD45" s="267"/>
      <c r="AE45" s="270">
        <f t="shared" si="5"/>
        <v>164.12331406551058</v>
      </c>
      <c r="AF45" s="271"/>
      <c r="AG45" s="272">
        <f t="shared" si="6"/>
        <v>42.064197530864199</v>
      </c>
      <c r="AH45" s="70"/>
    </row>
    <row r="46" spans="3:34" s="4" customFormat="1" ht="15.75" customHeight="1">
      <c r="C46" s="166" t="s">
        <v>50</v>
      </c>
      <c r="D46" s="166"/>
      <c r="E46" s="166"/>
      <c r="F46" s="166"/>
      <c r="G46" s="199">
        <f t="shared" si="4"/>
        <v>18329</v>
      </c>
      <c r="H46" s="173"/>
      <c r="I46" s="175"/>
      <c r="J46" s="199">
        <v>2709</v>
      </c>
      <c r="K46" s="173"/>
      <c r="L46" s="174"/>
      <c r="M46" s="172">
        <v>10804</v>
      </c>
      <c r="N46" s="173"/>
      <c r="O46" s="174"/>
      <c r="P46" s="172">
        <v>4768</v>
      </c>
      <c r="Q46" s="173"/>
      <c r="R46" s="174"/>
      <c r="S46" s="172">
        <v>48</v>
      </c>
      <c r="T46" s="173"/>
      <c r="U46" s="175"/>
      <c r="V46" s="266">
        <f t="shared" si="1"/>
        <v>14.818664186860675</v>
      </c>
      <c r="W46" s="267"/>
      <c r="X46" s="268"/>
      <c r="Y46" s="269">
        <f t="shared" si="2"/>
        <v>59.099611618620429</v>
      </c>
      <c r="Z46" s="267"/>
      <c r="AA46" s="268"/>
      <c r="AB46" s="269">
        <f t="shared" si="3"/>
        <v>26.081724194518902</v>
      </c>
      <c r="AC46" s="267"/>
      <c r="AD46" s="267"/>
      <c r="AE46" s="270">
        <f>+P46/J46*100</f>
        <v>176.00590623846438</v>
      </c>
      <c r="AF46" s="271"/>
      <c r="AG46" s="272">
        <f>+P46/M46*100</f>
        <v>44.131803035912625</v>
      </c>
      <c r="AH46" s="70"/>
    </row>
    <row r="47" spans="3:34" s="4" customFormat="1" ht="15.75" customHeight="1" thickBot="1">
      <c r="C47" s="75"/>
      <c r="D47" s="75"/>
      <c r="E47" s="75"/>
      <c r="F47" s="75"/>
      <c r="G47" s="273"/>
      <c r="H47" s="274"/>
      <c r="I47" s="275"/>
      <c r="J47" s="274"/>
      <c r="K47" s="274"/>
      <c r="L47" s="274"/>
      <c r="M47" s="276"/>
      <c r="N47" s="274"/>
      <c r="O47" s="277"/>
      <c r="P47" s="276"/>
      <c r="Q47" s="274"/>
      <c r="R47" s="277"/>
      <c r="S47" s="274"/>
      <c r="T47" s="274"/>
      <c r="U47" s="274"/>
      <c r="V47" s="278"/>
      <c r="W47" s="279"/>
      <c r="X47" s="280"/>
      <c r="Y47" s="281"/>
      <c r="Z47" s="279"/>
      <c r="AA47" s="280"/>
      <c r="AB47" s="281"/>
      <c r="AC47" s="279"/>
      <c r="AD47" s="282"/>
      <c r="AE47" s="283"/>
      <c r="AF47" s="284"/>
      <c r="AG47" s="285"/>
      <c r="AH47" s="285"/>
    </row>
    <row r="48" spans="3:34" s="4" customFormat="1" ht="15.75" customHeight="1" thickTop="1">
      <c r="C48" s="286" t="s">
        <v>138</v>
      </c>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row>
    <row r="49" spans="3:69" ht="15.75" customHeight="1">
      <c r="C49" s="235" t="s">
        <v>139</v>
      </c>
      <c r="O49" s="192"/>
      <c r="P49" s="192"/>
      <c r="Q49" s="192"/>
      <c r="R49" s="192"/>
      <c r="S49" s="192"/>
      <c r="T49" s="192"/>
      <c r="U49" s="192"/>
      <c r="V49" s="192"/>
      <c r="W49" s="192"/>
      <c r="X49" s="192"/>
      <c r="Y49" s="192"/>
      <c r="Z49" s="192"/>
      <c r="AA49" s="192"/>
      <c r="AB49" s="192"/>
      <c r="AC49" s="192"/>
      <c r="AD49" s="192"/>
      <c r="AE49" s="192"/>
      <c r="AF49" s="192"/>
      <c r="AG49" s="192"/>
      <c r="AH49" s="192"/>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row>
    <row r="50" spans="3:69" ht="15.75" customHeight="1">
      <c r="C50" s="235" t="s">
        <v>140</v>
      </c>
      <c r="O50" s="192"/>
      <c r="P50" s="192"/>
      <c r="Q50" s="192"/>
      <c r="R50" s="192"/>
      <c r="S50" s="192"/>
      <c r="T50" s="192"/>
      <c r="U50" s="192"/>
      <c r="V50" s="192"/>
      <c r="W50" s="192"/>
      <c r="X50" s="192"/>
      <c r="Y50" s="192"/>
      <c r="Z50" s="192"/>
      <c r="AA50" s="192"/>
      <c r="AB50" s="192"/>
      <c r="AC50" s="192"/>
      <c r="AD50" s="192"/>
      <c r="AE50" s="192"/>
      <c r="AF50" s="192"/>
      <c r="AG50" s="192"/>
      <c r="AH50" s="192"/>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row>
    <row r="51" spans="3:69" ht="15.75" customHeight="1">
      <c r="O51" s="192"/>
      <c r="P51" s="192"/>
      <c r="Q51" s="192"/>
      <c r="R51" s="192"/>
      <c r="S51" s="192"/>
      <c r="T51" s="192"/>
      <c r="U51" s="192"/>
      <c r="V51" s="192"/>
      <c r="W51" s="192"/>
      <c r="X51" s="192"/>
      <c r="Y51" s="192"/>
      <c r="Z51" s="192"/>
      <c r="AA51" s="192"/>
      <c r="AB51" s="192"/>
      <c r="AC51" s="192"/>
      <c r="AD51" s="192"/>
      <c r="AE51" s="192"/>
      <c r="AF51" s="192"/>
      <c r="AG51" s="192"/>
      <c r="AH51" s="192"/>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row>
    <row r="52" spans="3:69" ht="15.75" customHeight="1">
      <c r="O52" s="192"/>
      <c r="P52" s="192"/>
      <c r="Q52" s="192"/>
      <c r="R52" s="192"/>
      <c r="S52" s="192"/>
      <c r="T52" s="192"/>
      <c r="U52" s="192"/>
      <c r="V52" s="192"/>
      <c r="W52" s="192"/>
      <c r="X52" s="192"/>
      <c r="Y52" s="192"/>
      <c r="Z52" s="192"/>
      <c r="AA52" s="192"/>
      <c r="AB52" s="192"/>
      <c r="AC52" s="192"/>
      <c r="AD52" s="192"/>
      <c r="AE52" s="192"/>
      <c r="AF52" s="192"/>
      <c r="AG52" s="192"/>
      <c r="AH52" s="192"/>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row>
    <row r="53" spans="3:69" ht="15.75" customHeight="1">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row>
  </sheetData>
  <mergeCells count="311">
    <mergeCell ref="C48:AH48"/>
    <mergeCell ref="S46:U46"/>
    <mergeCell ref="V46:X46"/>
    <mergeCell ref="Y46:AA46"/>
    <mergeCell ref="AB46:AD46"/>
    <mergeCell ref="AE46:AF46"/>
    <mergeCell ref="AG46:AH46"/>
    <mergeCell ref="V45:X45"/>
    <mergeCell ref="Y45:AA45"/>
    <mergeCell ref="AB45:AD45"/>
    <mergeCell ref="AE45:AF45"/>
    <mergeCell ref="AG45:AH45"/>
    <mergeCell ref="C46:F46"/>
    <mergeCell ref="G46:I46"/>
    <mergeCell ref="J46:L46"/>
    <mergeCell ref="M46:O46"/>
    <mergeCell ref="P46:R46"/>
    <mergeCell ref="C45:F45"/>
    <mergeCell ref="G45:I45"/>
    <mergeCell ref="J45:L45"/>
    <mergeCell ref="M45:O45"/>
    <mergeCell ref="P45:R45"/>
    <mergeCell ref="S45:U45"/>
    <mergeCell ref="S44:U44"/>
    <mergeCell ref="V44:X44"/>
    <mergeCell ref="Y44:AA44"/>
    <mergeCell ref="AB44:AD44"/>
    <mergeCell ref="AE44:AF44"/>
    <mergeCell ref="AG44:AH44"/>
    <mergeCell ref="V43:X43"/>
    <mergeCell ref="Y43:AA43"/>
    <mergeCell ref="AB43:AD43"/>
    <mergeCell ref="AE43:AF43"/>
    <mergeCell ref="AG43:AH43"/>
    <mergeCell ref="C44:F44"/>
    <mergeCell ref="G44:I44"/>
    <mergeCell ref="J44:L44"/>
    <mergeCell ref="M44:O44"/>
    <mergeCell ref="P44:R44"/>
    <mergeCell ref="C43:F43"/>
    <mergeCell ref="G43:I43"/>
    <mergeCell ref="J43:L43"/>
    <mergeCell ref="M43:O43"/>
    <mergeCell ref="P43:R43"/>
    <mergeCell ref="S43:U43"/>
    <mergeCell ref="S42:U42"/>
    <mergeCell ref="V42:X42"/>
    <mergeCell ref="Y42:AA42"/>
    <mergeCell ref="AB42:AD42"/>
    <mergeCell ref="AE42:AF42"/>
    <mergeCell ref="AG42:AH42"/>
    <mergeCell ref="V41:X41"/>
    <mergeCell ref="Y41:AA41"/>
    <mergeCell ref="AB41:AD41"/>
    <mergeCell ref="AE41:AF41"/>
    <mergeCell ref="AG41:AH41"/>
    <mergeCell ref="C42:F42"/>
    <mergeCell ref="G42:I42"/>
    <mergeCell ref="J42:L42"/>
    <mergeCell ref="M42:O42"/>
    <mergeCell ref="P42:R42"/>
    <mergeCell ref="C41:F41"/>
    <mergeCell ref="G41:I41"/>
    <mergeCell ref="J41:L41"/>
    <mergeCell ref="M41:O41"/>
    <mergeCell ref="P41:R41"/>
    <mergeCell ref="S41:U41"/>
    <mergeCell ref="S40:U40"/>
    <mergeCell ref="V40:X40"/>
    <mergeCell ref="Y40:AA40"/>
    <mergeCell ref="AB40:AD40"/>
    <mergeCell ref="AE40:AF40"/>
    <mergeCell ref="AG40:AH40"/>
    <mergeCell ref="V39:X39"/>
    <mergeCell ref="Y39:AA39"/>
    <mergeCell ref="AB39:AD39"/>
    <mergeCell ref="AE39:AF39"/>
    <mergeCell ref="AG39:AH39"/>
    <mergeCell ref="C40:F40"/>
    <mergeCell ref="G40:I40"/>
    <mergeCell ref="J40:L40"/>
    <mergeCell ref="M40:O40"/>
    <mergeCell ref="P40:R40"/>
    <mergeCell ref="C39:F39"/>
    <mergeCell ref="G39:I39"/>
    <mergeCell ref="J39:L39"/>
    <mergeCell ref="M39:O39"/>
    <mergeCell ref="P39:R39"/>
    <mergeCell ref="S39:U39"/>
    <mergeCell ref="S38:U38"/>
    <mergeCell ref="V38:X38"/>
    <mergeCell ref="Y38:AA38"/>
    <mergeCell ref="AB38:AD38"/>
    <mergeCell ref="AE38:AF38"/>
    <mergeCell ref="AG38:AH38"/>
    <mergeCell ref="V37:X37"/>
    <mergeCell ref="Y37:AA37"/>
    <mergeCell ref="AB37:AD37"/>
    <mergeCell ref="AE37:AF37"/>
    <mergeCell ref="AG37:AH37"/>
    <mergeCell ref="C38:F38"/>
    <mergeCell ref="G38:I38"/>
    <mergeCell ref="J38:L38"/>
    <mergeCell ref="M38:O38"/>
    <mergeCell ref="P38:R38"/>
    <mergeCell ref="C37:F37"/>
    <mergeCell ref="G37:I37"/>
    <mergeCell ref="J37:L37"/>
    <mergeCell ref="M37:O37"/>
    <mergeCell ref="P37:R37"/>
    <mergeCell ref="S37:U37"/>
    <mergeCell ref="S36:U36"/>
    <mergeCell ref="V36:X36"/>
    <mergeCell ref="Y36:AA36"/>
    <mergeCell ref="AB36:AD36"/>
    <mergeCell ref="AE36:AF36"/>
    <mergeCell ref="AG36:AH36"/>
    <mergeCell ref="V35:X35"/>
    <mergeCell ref="Y35:AA35"/>
    <mergeCell ref="AB35:AD35"/>
    <mergeCell ref="AE35:AF35"/>
    <mergeCell ref="AG35:AH35"/>
    <mergeCell ref="C36:F36"/>
    <mergeCell ref="G36:I36"/>
    <mergeCell ref="J36:L36"/>
    <mergeCell ref="M36:O36"/>
    <mergeCell ref="P36:R36"/>
    <mergeCell ref="C35:F35"/>
    <mergeCell ref="G35:I35"/>
    <mergeCell ref="J35:L35"/>
    <mergeCell ref="M35:O35"/>
    <mergeCell ref="P35:R35"/>
    <mergeCell ref="S35:U35"/>
    <mergeCell ref="S34:U34"/>
    <mergeCell ref="V34:X34"/>
    <mergeCell ref="Y34:AA34"/>
    <mergeCell ref="AB34:AD34"/>
    <mergeCell ref="AE34:AF34"/>
    <mergeCell ref="AG34:AH34"/>
    <mergeCell ref="V33:X33"/>
    <mergeCell ref="Y33:AA33"/>
    <mergeCell ref="AB33:AD33"/>
    <mergeCell ref="AE33:AF33"/>
    <mergeCell ref="AG33:AH33"/>
    <mergeCell ref="C34:F34"/>
    <mergeCell ref="G34:I34"/>
    <mergeCell ref="J34:L34"/>
    <mergeCell ref="M34:O34"/>
    <mergeCell ref="P34:R34"/>
    <mergeCell ref="Y32:AA32"/>
    <mergeCell ref="AB32:AD32"/>
    <mergeCell ref="AE32:AF32"/>
    <mergeCell ref="AG32:AH32"/>
    <mergeCell ref="C33:F33"/>
    <mergeCell ref="G33:I33"/>
    <mergeCell ref="J33:L33"/>
    <mergeCell ref="M33:O33"/>
    <mergeCell ref="P33:R33"/>
    <mergeCell ref="S33:U33"/>
    <mergeCell ref="V31:X31"/>
    <mergeCell ref="Y31:AA31"/>
    <mergeCell ref="AB31:AD31"/>
    <mergeCell ref="C32:F32"/>
    <mergeCell ref="G32:I32"/>
    <mergeCell ref="J32:L32"/>
    <mergeCell ref="M32:O32"/>
    <mergeCell ref="P32:R32"/>
    <mergeCell ref="S32:U32"/>
    <mergeCell ref="V32:X32"/>
    <mergeCell ref="P30:R30"/>
    <mergeCell ref="S30:U30"/>
    <mergeCell ref="V30:X30"/>
    <mergeCell ref="Y30:AA30"/>
    <mergeCell ref="AB30:AD30"/>
    <mergeCell ref="G31:I31"/>
    <mergeCell ref="J31:L31"/>
    <mergeCell ref="M31:O31"/>
    <mergeCell ref="P31:R31"/>
    <mergeCell ref="S31:U31"/>
    <mergeCell ref="C27:AH27"/>
    <mergeCell ref="AA28:AH28"/>
    <mergeCell ref="C29:F30"/>
    <mergeCell ref="G29:U29"/>
    <mergeCell ref="V29:AD29"/>
    <mergeCell ref="AE29:AF30"/>
    <mergeCell ref="AG29:AH30"/>
    <mergeCell ref="G30:I30"/>
    <mergeCell ref="J30:L30"/>
    <mergeCell ref="M30:O30"/>
    <mergeCell ref="AD20:AG20"/>
    <mergeCell ref="C21:I21"/>
    <mergeCell ref="J21:M21"/>
    <mergeCell ref="N21:Q21"/>
    <mergeCell ref="R21:U21"/>
    <mergeCell ref="V21:Y21"/>
    <mergeCell ref="Z21:AC21"/>
    <mergeCell ref="AD21:AG21"/>
    <mergeCell ref="C20:I20"/>
    <mergeCell ref="J20:M20"/>
    <mergeCell ref="N20:Q20"/>
    <mergeCell ref="R20:U20"/>
    <mergeCell ref="V20:Y20"/>
    <mergeCell ref="Z20:AC20"/>
    <mergeCell ref="AD18:AG18"/>
    <mergeCell ref="C19:I19"/>
    <mergeCell ref="J19:M19"/>
    <mergeCell ref="N19:Q19"/>
    <mergeCell ref="R19:U19"/>
    <mergeCell ref="V19:Y19"/>
    <mergeCell ref="Z19:AC19"/>
    <mergeCell ref="AD19:AG19"/>
    <mergeCell ref="C18:I18"/>
    <mergeCell ref="J18:M18"/>
    <mergeCell ref="N18:Q18"/>
    <mergeCell ref="R18:U18"/>
    <mergeCell ref="V18:Y18"/>
    <mergeCell ref="Z18:AC18"/>
    <mergeCell ref="AD16:AG16"/>
    <mergeCell ref="C17:I17"/>
    <mergeCell ref="J17:M17"/>
    <mergeCell ref="N17:Q17"/>
    <mergeCell ref="R17:U17"/>
    <mergeCell ref="V17:Y17"/>
    <mergeCell ref="Z17:AC17"/>
    <mergeCell ref="AD17:AG17"/>
    <mergeCell ref="C16:I16"/>
    <mergeCell ref="J16:M16"/>
    <mergeCell ref="N16:Q16"/>
    <mergeCell ref="R16:U16"/>
    <mergeCell ref="V16:Y16"/>
    <mergeCell ref="Z16:AC16"/>
    <mergeCell ref="AD14:AG14"/>
    <mergeCell ref="C15:I15"/>
    <mergeCell ref="J15:M15"/>
    <mergeCell ref="N15:Q15"/>
    <mergeCell ref="R15:U15"/>
    <mergeCell ref="V15:Y15"/>
    <mergeCell ref="Z15:AC15"/>
    <mergeCell ref="AD15:AG15"/>
    <mergeCell ref="C14:I14"/>
    <mergeCell ref="J14:M14"/>
    <mergeCell ref="N14:Q14"/>
    <mergeCell ref="R14:U14"/>
    <mergeCell ref="V14:Y14"/>
    <mergeCell ref="Z14:AC14"/>
    <mergeCell ref="AD12:AG12"/>
    <mergeCell ref="C13:I13"/>
    <mergeCell ref="J13:M13"/>
    <mergeCell ref="N13:Q13"/>
    <mergeCell ref="R13:U13"/>
    <mergeCell ref="V13:Y13"/>
    <mergeCell ref="Z13:AC13"/>
    <mergeCell ref="AD13:AG13"/>
    <mergeCell ref="C12:I12"/>
    <mergeCell ref="J12:M12"/>
    <mergeCell ref="N12:Q12"/>
    <mergeCell ref="R12:U12"/>
    <mergeCell ref="V12:Y12"/>
    <mergeCell ref="Z12:AC12"/>
    <mergeCell ref="AD10:AG10"/>
    <mergeCell ref="C11:I11"/>
    <mergeCell ref="J11:M11"/>
    <mergeCell ref="N11:Q11"/>
    <mergeCell ref="R11:U11"/>
    <mergeCell ref="V11:Y11"/>
    <mergeCell ref="Z11:AC11"/>
    <mergeCell ref="AD11:AG11"/>
    <mergeCell ref="C10:I10"/>
    <mergeCell ref="J10:M10"/>
    <mergeCell ref="N10:Q10"/>
    <mergeCell ref="R10:U10"/>
    <mergeCell ref="V10:Y10"/>
    <mergeCell ref="Z10:AC10"/>
    <mergeCell ref="AD8:AG8"/>
    <mergeCell ref="C9:I9"/>
    <mergeCell ref="J9:M9"/>
    <mergeCell ref="N9:Q9"/>
    <mergeCell ref="R9:U9"/>
    <mergeCell ref="V9:Y9"/>
    <mergeCell ref="Z9:AC9"/>
    <mergeCell ref="AD9:AG9"/>
    <mergeCell ref="C8:I8"/>
    <mergeCell ref="J8:M8"/>
    <mergeCell ref="N8:Q8"/>
    <mergeCell ref="R8:U8"/>
    <mergeCell ref="V8:Y8"/>
    <mergeCell ref="Z8:AC8"/>
    <mergeCell ref="AD6:AG6"/>
    <mergeCell ref="C7:I7"/>
    <mergeCell ref="J7:M7"/>
    <mergeCell ref="N7:Q7"/>
    <mergeCell ref="R7:U7"/>
    <mergeCell ref="V7:Y7"/>
    <mergeCell ref="Z7:AC7"/>
    <mergeCell ref="AD7:AG7"/>
    <mergeCell ref="V5:Y5"/>
    <mergeCell ref="J6:M6"/>
    <mergeCell ref="N6:Q6"/>
    <mergeCell ref="R6:U6"/>
    <mergeCell ref="V6:Y6"/>
    <mergeCell ref="Z6:AC6"/>
    <mergeCell ref="B1:C1"/>
    <mergeCell ref="D1:AH1"/>
    <mergeCell ref="C2:AH2"/>
    <mergeCell ref="C4:I5"/>
    <mergeCell ref="J4:M5"/>
    <mergeCell ref="N4:Y4"/>
    <mergeCell ref="Z4:AC5"/>
    <mergeCell ref="AD4:AG5"/>
    <mergeCell ref="N5:Q5"/>
    <mergeCell ref="R5:U5"/>
  </mergeCells>
  <phoneticPr fontId="3"/>
  <printOptions horizontalCentered="1"/>
  <pageMargins left="0.51181102362204722" right="0.51181102362204722" top="0.55118110236220474" bottom="0.55118110236220474" header="0.31496062992125984" footer="0.31496062992125984"/>
  <pageSetup paperSize="9" firstPageNumber="14" orientation="portrait" useFirstPageNumber="1" r:id="rId1"/>
  <headerFooter>
    <oddFooter>&amp;C&amp;"HGPｺﾞｼｯｸM,ﾒﾃﾞｨｳﾑ"&amp;10&amp;P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5D93B-F7B5-4461-AF39-1A05C69C1C63}">
  <sheetPr>
    <pageSetUpPr fitToPage="1"/>
  </sheetPr>
  <dimension ref="B1:U52"/>
  <sheetViews>
    <sheetView tabSelected="1" view="pageBreakPreview" topLeftCell="B1" zoomScale="130" zoomScaleNormal="100" zoomScaleSheetLayoutView="130" workbookViewId="0">
      <selection activeCell="Q33" sqref="Q33:V33"/>
    </sheetView>
  </sheetViews>
  <sheetFormatPr defaultColWidth="2.625" defaultRowHeight="12"/>
  <cols>
    <col min="1" max="9" width="2.625" style="752"/>
    <col min="10" max="10" width="9.875" style="1075" customWidth="1"/>
    <col min="11" max="11" width="5.625" style="2059" customWidth="1"/>
    <col min="12" max="12" width="9.875" style="2025" customWidth="1" collapsed="1"/>
    <col min="13" max="13" width="5.625" style="2059" customWidth="1"/>
    <col min="14" max="14" width="9.875" style="2025" customWidth="1" collapsed="1"/>
    <col min="15" max="15" width="5.625" style="2059" customWidth="1"/>
    <col min="16" max="16" width="9.875" style="1075" customWidth="1" collapsed="1"/>
    <col min="17" max="17" width="5.625" style="2059" customWidth="1"/>
    <col min="18" max="18" width="9.875" style="1075" customWidth="1" collapsed="1"/>
    <col min="19" max="19" width="5.625" style="2059" customWidth="1"/>
    <col min="20" max="20" width="2.25" style="752" customWidth="1"/>
    <col min="21" max="21" width="11.375" style="752" customWidth="1"/>
    <col min="22" max="30" width="2.625" style="752" customWidth="1"/>
    <col min="31" max="35" width="2.625" style="752"/>
    <col min="36" max="36" width="0.125" style="752" customWidth="1"/>
    <col min="37" max="41" width="2.625" style="752" customWidth="1"/>
    <col min="42" max="16384" width="2.625" style="752"/>
  </cols>
  <sheetData>
    <row r="1" spans="2:21" s="665" customFormat="1" ht="17.25">
      <c r="B1" s="663" t="s">
        <v>946</v>
      </c>
      <c r="C1" s="663"/>
      <c r="D1" s="663"/>
      <c r="E1" s="663"/>
      <c r="F1" s="663"/>
      <c r="G1" s="663"/>
      <c r="H1" s="663"/>
      <c r="I1" s="663"/>
      <c r="J1" s="1029"/>
      <c r="K1" s="2028"/>
      <c r="L1" s="1972"/>
      <c r="M1" s="2028"/>
      <c r="N1" s="1972"/>
      <c r="O1" s="2028"/>
      <c r="P1" s="1029"/>
      <c r="Q1" s="2028"/>
      <c r="R1" s="1029"/>
      <c r="S1" s="2028"/>
    </row>
    <row r="2" spans="2:21" s="666" customFormat="1" ht="15.75" customHeight="1">
      <c r="C2" s="667" t="s">
        <v>947</v>
      </c>
      <c r="D2" s="667"/>
      <c r="E2" s="667"/>
      <c r="F2" s="667"/>
      <c r="G2" s="667"/>
      <c r="H2" s="667"/>
      <c r="I2" s="667"/>
      <c r="J2" s="667"/>
      <c r="K2" s="667"/>
      <c r="L2" s="667"/>
      <c r="M2" s="667"/>
      <c r="N2" s="667"/>
      <c r="O2" s="667"/>
      <c r="P2" s="667"/>
    </row>
    <row r="3" spans="2:21" s="666" customFormat="1" ht="15.75" customHeight="1" thickBot="1">
      <c r="C3" s="668"/>
      <c r="D3" s="668"/>
      <c r="E3" s="668"/>
      <c r="F3" s="668"/>
      <c r="G3" s="668"/>
      <c r="H3" s="668"/>
      <c r="I3" s="668"/>
      <c r="J3" s="668"/>
      <c r="K3" s="668"/>
      <c r="L3" s="668"/>
      <c r="M3" s="668"/>
      <c r="N3" s="668"/>
      <c r="O3" s="668"/>
      <c r="P3" s="668"/>
    </row>
    <row r="4" spans="2:21" ht="15.75" customHeight="1" thickTop="1">
      <c r="C4" s="13" t="s">
        <v>917</v>
      </c>
      <c r="D4" s="13"/>
      <c r="E4" s="13"/>
      <c r="F4" s="13"/>
      <c r="G4" s="13"/>
      <c r="H4" s="13"/>
      <c r="I4" s="670"/>
      <c r="J4" s="2014" t="s">
        <v>676</v>
      </c>
      <c r="K4" s="1037"/>
      <c r="L4" s="2014" t="s">
        <v>900</v>
      </c>
      <c r="M4" s="1037"/>
      <c r="N4" s="2014" t="s">
        <v>745</v>
      </c>
      <c r="O4" s="1037"/>
      <c r="P4" s="2014" t="s">
        <v>679</v>
      </c>
      <c r="Q4" s="1037"/>
      <c r="R4" s="2014" t="s">
        <v>680</v>
      </c>
      <c r="S4" s="1037"/>
    </row>
    <row r="5" spans="2:21" ht="15.75" customHeight="1">
      <c r="C5" s="680"/>
      <c r="D5" s="680"/>
      <c r="E5" s="680"/>
      <c r="F5" s="680"/>
      <c r="G5" s="680"/>
      <c r="H5" s="680"/>
      <c r="I5" s="914"/>
      <c r="J5" s="1978" t="s">
        <v>918</v>
      </c>
      <c r="K5" s="2032" t="s">
        <v>463</v>
      </c>
      <c r="L5" s="1978" t="s">
        <v>918</v>
      </c>
      <c r="M5" s="2032" t="s">
        <v>463</v>
      </c>
      <c r="N5" s="1978" t="s">
        <v>918</v>
      </c>
      <c r="O5" s="2032" t="s">
        <v>463</v>
      </c>
      <c r="P5" s="1978" t="s">
        <v>918</v>
      </c>
      <c r="Q5" s="2032" t="s">
        <v>463</v>
      </c>
      <c r="R5" s="1978" t="s">
        <v>918</v>
      </c>
      <c r="S5" s="2032" t="s">
        <v>463</v>
      </c>
    </row>
    <row r="6" spans="2:21" s="1046" customFormat="1" ht="15.75" customHeight="1">
      <c r="C6" s="768"/>
      <c r="D6" s="768"/>
      <c r="E6" s="768"/>
      <c r="F6" s="768"/>
      <c r="G6" s="768"/>
      <c r="H6" s="768"/>
      <c r="I6" s="772"/>
      <c r="J6" s="1093" t="s">
        <v>903</v>
      </c>
      <c r="K6" s="2033" t="s">
        <v>236</v>
      </c>
      <c r="L6" s="1093" t="s">
        <v>903</v>
      </c>
      <c r="M6" s="2033" t="s">
        <v>236</v>
      </c>
      <c r="N6" s="1093" t="s">
        <v>903</v>
      </c>
      <c r="O6" s="2033" t="s">
        <v>236</v>
      </c>
      <c r="P6" s="1093" t="s">
        <v>903</v>
      </c>
      <c r="Q6" s="2033" t="s">
        <v>236</v>
      </c>
      <c r="R6" s="1093" t="s">
        <v>903</v>
      </c>
      <c r="S6" s="2033" t="s">
        <v>236</v>
      </c>
    </row>
    <row r="7" spans="2:21" s="1046" customFormat="1" ht="15.75" customHeight="1">
      <c r="C7" s="1983" t="s">
        <v>948</v>
      </c>
      <c r="D7" s="1983"/>
      <c r="E7" s="1983"/>
      <c r="F7" s="1983"/>
      <c r="G7" s="1983"/>
      <c r="H7" s="1983"/>
      <c r="I7" s="1984"/>
      <c r="J7" s="1144">
        <f>SUM(J8:J19)</f>
        <v>5808579</v>
      </c>
      <c r="K7" s="2034">
        <f>J7/J$7*100</f>
        <v>100</v>
      </c>
      <c r="L7" s="1144">
        <f>SUM(L8:L19)</f>
        <v>7956810</v>
      </c>
      <c r="M7" s="2034">
        <f t="shared" ref="M7:M19" si="0">L7/L$7*100</f>
        <v>100</v>
      </c>
      <c r="N7" s="2016">
        <f>SUM(N8:N19)</f>
        <v>8359056</v>
      </c>
      <c r="O7" s="2034">
        <f t="shared" ref="O7:O19" si="1">N7/N$7*100</f>
        <v>100</v>
      </c>
      <c r="P7" s="2016">
        <f>SUM(P8:P19)</f>
        <v>7667154</v>
      </c>
      <c r="Q7" s="2034">
        <f t="shared" ref="Q7:Q19" si="2">P7/P$7*100</f>
        <v>100</v>
      </c>
      <c r="R7" s="2016">
        <v>7123847</v>
      </c>
      <c r="S7" s="2034">
        <f t="shared" ref="S7:S19" si="3">R7/R$7*100</f>
        <v>100</v>
      </c>
      <c r="U7" s="2036"/>
    </row>
    <row r="8" spans="2:21" s="669" customFormat="1" ht="15.75" customHeight="1">
      <c r="C8" s="1051" t="s">
        <v>949</v>
      </c>
      <c r="D8" s="1051"/>
      <c r="E8" s="1051"/>
      <c r="F8" s="1051"/>
      <c r="G8" s="1051"/>
      <c r="H8" s="1051"/>
      <c r="I8" s="1052"/>
      <c r="J8" s="1098">
        <v>90593</v>
      </c>
      <c r="K8" s="2060">
        <v>1.640179347017956</v>
      </c>
      <c r="L8" s="1098">
        <v>161905</v>
      </c>
      <c r="M8" s="2060">
        <f t="shared" si="0"/>
        <v>2.0347978649735259</v>
      </c>
      <c r="N8" s="1148">
        <v>93450</v>
      </c>
      <c r="O8" s="2060">
        <f t="shared" si="1"/>
        <v>1.117949203833543</v>
      </c>
      <c r="P8" s="1148">
        <v>95600</v>
      </c>
      <c r="Q8" s="2060">
        <f t="shared" si="2"/>
        <v>1.2468772637148022</v>
      </c>
      <c r="R8" s="1148">
        <v>98650</v>
      </c>
      <c r="S8" s="2060">
        <f t="shared" si="3"/>
        <v>1.38478549581427</v>
      </c>
      <c r="U8" s="2043"/>
    </row>
    <row r="9" spans="2:21" s="669" customFormat="1" ht="15.75" customHeight="1">
      <c r="C9" s="1051" t="s">
        <v>950</v>
      </c>
      <c r="D9" s="1051"/>
      <c r="E9" s="1051"/>
      <c r="F9" s="1051"/>
      <c r="G9" s="1051"/>
      <c r="H9" s="1051"/>
      <c r="I9" s="1052"/>
      <c r="J9" s="1098">
        <v>1260722</v>
      </c>
      <c r="K9" s="2060">
        <v>18.81824960465292</v>
      </c>
      <c r="L9" s="1098">
        <v>3095364</v>
      </c>
      <c r="M9" s="2060">
        <f t="shared" si="0"/>
        <v>38.902072564256279</v>
      </c>
      <c r="N9" s="1148">
        <v>3168567</v>
      </c>
      <c r="O9" s="2060">
        <f t="shared" si="1"/>
        <v>37.905799410842569</v>
      </c>
      <c r="P9" s="1148">
        <v>1400880</v>
      </c>
      <c r="Q9" s="2060">
        <f t="shared" si="2"/>
        <v>18.271186414150545</v>
      </c>
      <c r="R9" s="1148">
        <v>1089928</v>
      </c>
      <c r="S9" s="2060">
        <f t="shared" si="3"/>
        <v>15.299710956734472</v>
      </c>
      <c r="U9" s="2043"/>
    </row>
    <row r="10" spans="2:21" s="669" customFormat="1" ht="15.75" customHeight="1">
      <c r="C10" s="1051" t="s">
        <v>951</v>
      </c>
      <c r="D10" s="1051"/>
      <c r="E10" s="1051"/>
      <c r="F10" s="1051"/>
      <c r="G10" s="1051"/>
      <c r="H10" s="1051"/>
      <c r="I10" s="1052"/>
      <c r="J10" s="1098">
        <v>1790828</v>
      </c>
      <c r="K10" s="2060">
        <v>32.55083977110209</v>
      </c>
      <c r="L10" s="1098">
        <v>1868712</v>
      </c>
      <c r="M10" s="2060">
        <f t="shared" si="0"/>
        <v>23.485693387174006</v>
      </c>
      <c r="N10" s="1148">
        <v>2073092</v>
      </c>
      <c r="O10" s="2060">
        <f t="shared" si="1"/>
        <v>24.800551641237959</v>
      </c>
      <c r="P10" s="1148">
        <v>2615018</v>
      </c>
      <c r="Q10" s="2060">
        <f t="shared" si="2"/>
        <v>34.106762431014168</v>
      </c>
      <c r="R10" s="1148">
        <v>2314139</v>
      </c>
      <c r="S10" s="2060">
        <f t="shared" si="3"/>
        <v>32.484400633534101</v>
      </c>
      <c r="U10" s="2043"/>
    </row>
    <row r="11" spans="2:21" ht="15.75" customHeight="1">
      <c r="C11" s="1051" t="s">
        <v>952</v>
      </c>
      <c r="D11" s="1051"/>
      <c r="E11" s="1051"/>
      <c r="F11" s="1051"/>
      <c r="G11" s="1051"/>
      <c r="H11" s="1051"/>
      <c r="I11" s="1052"/>
      <c r="J11" s="1098">
        <v>443396</v>
      </c>
      <c r="K11" s="2060">
        <v>8.1154959774271376</v>
      </c>
      <c r="L11" s="1098">
        <v>469350</v>
      </c>
      <c r="M11" s="2060">
        <f t="shared" si="0"/>
        <v>5.8987207184788879</v>
      </c>
      <c r="N11" s="1148">
        <v>510134</v>
      </c>
      <c r="O11" s="2060">
        <f t="shared" si="1"/>
        <v>6.1027704563768923</v>
      </c>
      <c r="P11" s="1148">
        <v>691617</v>
      </c>
      <c r="Q11" s="2060">
        <f t="shared" si="2"/>
        <v>9.0205179131656941</v>
      </c>
      <c r="R11" s="1148">
        <v>713907</v>
      </c>
      <c r="S11" s="2060">
        <f t="shared" si="3"/>
        <v>10.021369072075805</v>
      </c>
      <c r="U11" s="1999"/>
    </row>
    <row r="12" spans="2:21" ht="15.75" customHeight="1">
      <c r="C12" s="1051" t="s">
        <v>953</v>
      </c>
      <c r="D12" s="1051"/>
      <c r="E12" s="1051"/>
      <c r="F12" s="1051"/>
      <c r="G12" s="1051"/>
      <c r="H12" s="1051"/>
      <c r="I12" s="1052"/>
      <c r="J12" s="1098">
        <v>66965</v>
      </c>
      <c r="K12" s="2060">
        <v>1.1148588635349799</v>
      </c>
      <c r="L12" s="1098">
        <v>48290</v>
      </c>
      <c r="M12" s="2060">
        <f t="shared" si="0"/>
        <v>0.60690150952454558</v>
      </c>
      <c r="N12" s="1148">
        <v>57209</v>
      </c>
      <c r="O12" s="2060">
        <f t="shared" si="1"/>
        <v>0.68439546283695185</v>
      </c>
      <c r="P12" s="1148">
        <v>45662</v>
      </c>
      <c r="Q12" s="2060">
        <f t="shared" si="2"/>
        <v>0.59555344786344444</v>
      </c>
      <c r="R12" s="1148">
        <v>48015</v>
      </c>
      <c r="S12" s="2060">
        <f t="shared" si="3"/>
        <v>0.67400380721259179</v>
      </c>
      <c r="U12" s="1999"/>
    </row>
    <row r="13" spans="2:21" s="669" customFormat="1" ht="15.75" customHeight="1">
      <c r="C13" s="1051" t="s">
        <v>954</v>
      </c>
      <c r="D13" s="1051"/>
      <c r="E13" s="1051"/>
      <c r="F13" s="1051"/>
      <c r="G13" s="1051"/>
      <c r="H13" s="1051"/>
      <c r="I13" s="1052"/>
      <c r="J13" s="1098">
        <v>127476</v>
      </c>
      <c r="K13" s="2060">
        <v>1.3637348694495388</v>
      </c>
      <c r="L13" s="1098">
        <v>211861</v>
      </c>
      <c r="M13" s="2060">
        <f t="shared" si="0"/>
        <v>2.6626374137374147</v>
      </c>
      <c r="N13" s="1148">
        <v>82006</v>
      </c>
      <c r="O13" s="2060">
        <f t="shared" si="1"/>
        <v>0.98104379250479967</v>
      </c>
      <c r="P13" s="1148">
        <v>111482</v>
      </c>
      <c r="Q13" s="2060">
        <f t="shared" si="2"/>
        <v>1.4540206183415645</v>
      </c>
      <c r="R13" s="1148">
        <v>116584</v>
      </c>
      <c r="S13" s="2060">
        <f t="shared" si="3"/>
        <v>1.6365314976584981</v>
      </c>
      <c r="U13" s="2043"/>
    </row>
    <row r="14" spans="2:21" s="669" customFormat="1" ht="15.75" customHeight="1">
      <c r="C14" s="1051" t="s">
        <v>955</v>
      </c>
      <c r="D14" s="1051"/>
      <c r="E14" s="1051"/>
      <c r="F14" s="1051"/>
      <c r="G14" s="1051"/>
      <c r="H14" s="1051"/>
      <c r="I14" s="1052"/>
      <c r="J14" s="1098">
        <v>405149</v>
      </c>
      <c r="K14" s="2060">
        <v>6.5497189426876075</v>
      </c>
      <c r="L14" s="1098">
        <v>414323</v>
      </c>
      <c r="M14" s="2060">
        <f t="shared" si="0"/>
        <v>5.207149598897046</v>
      </c>
      <c r="N14" s="1148">
        <v>453806</v>
      </c>
      <c r="O14" s="2060">
        <f t="shared" si="1"/>
        <v>5.4289144611544655</v>
      </c>
      <c r="P14" s="1148">
        <v>468168</v>
      </c>
      <c r="Q14" s="2060">
        <f t="shared" si="2"/>
        <v>6.1061509916195762</v>
      </c>
      <c r="R14" s="1148">
        <v>969026</v>
      </c>
      <c r="S14" s="2060">
        <f t="shared" si="3"/>
        <v>13.602566141580525</v>
      </c>
      <c r="U14" s="2043"/>
    </row>
    <row r="15" spans="2:21" s="669" customFormat="1" ht="15.75" customHeight="1">
      <c r="C15" s="1051" t="s">
        <v>956</v>
      </c>
      <c r="D15" s="1051"/>
      <c r="E15" s="1051"/>
      <c r="F15" s="1051"/>
      <c r="G15" s="1051"/>
      <c r="H15" s="1051"/>
      <c r="I15" s="1052"/>
      <c r="J15" s="1098">
        <v>313197</v>
      </c>
      <c r="K15" s="2060">
        <v>5.3839018215089798</v>
      </c>
      <c r="L15" s="1098">
        <v>459964</v>
      </c>
      <c r="M15" s="2060">
        <f t="shared" si="0"/>
        <v>5.7807588719599945</v>
      </c>
      <c r="N15" s="1148">
        <v>561360</v>
      </c>
      <c r="O15" s="2060">
        <f t="shared" si="1"/>
        <v>6.7155908514071436</v>
      </c>
      <c r="P15" s="1148">
        <v>318227</v>
      </c>
      <c r="Q15" s="2060">
        <f t="shared" si="2"/>
        <v>4.1505231276168448</v>
      </c>
      <c r="R15" s="1148">
        <v>329054</v>
      </c>
      <c r="S15" s="2060">
        <f t="shared" si="3"/>
        <v>4.6190492300017114</v>
      </c>
      <c r="U15" s="2043"/>
    </row>
    <row r="16" spans="2:21" s="669" customFormat="1" ht="15.75" customHeight="1">
      <c r="C16" s="1051" t="s">
        <v>957</v>
      </c>
      <c r="D16" s="1051"/>
      <c r="E16" s="1051"/>
      <c r="F16" s="1051"/>
      <c r="G16" s="1051"/>
      <c r="H16" s="1051"/>
      <c r="I16" s="1052"/>
      <c r="J16" s="1098">
        <v>581638</v>
      </c>
      <c r="K16" s="2060">
        <v>12.058583364055417</v>
      </c>
      <c r="L16" s="1098">
        <v>593537</v>
      </c>
      <c r="M16" s="2060">
        <f t="shared" si="0"/>
        <v>7.4594843913578428</v>
      </c>
      <c r="N16" s="1148">
        <v>725900</v>
      </c>
      <c r="O16" s="2060">
        <f t="shared" si="1"/>
        <v>8.6839949391414546</v>
      </c>
      <c r="P16" s="1148">
        <v>846282</v>
      </c>
      <c r="Q16" s="2060">
        <f t="shared" si="2"/>
        <v>11.037759251998851</v>
      </c>
      <c r="R16" s="1148">
        <v>906442</v>
      </c>
      <c r="S16" s="2060">
        <f t="shared" si="3"/>
        <v>12.724052046597855</v>
      </c>
      <c r="U16" s="2043"/>
    </row>
    <row r="17" spans="3:21" s="669" customFormat="1" ht="15.75" customHeight="1">
      <c r="C17" s="1051" t="s">
        <v>958</v>
      </c>
      <c r="D17" s="1051"/>
      <c r="E17" s="1051"/>
      <c r="F17" s="1051"/>
      <c r="G17" s="1051"/>
      <c r="H17" s="1051"/>
      <c r="I17" s="1052"/>
      <c r="J17" s="1098">
        <v>446982</v>
      </c>
      <c r="K17" s="2060">
        <v>7.8618262412053133</v>
      </c>
      <c r="L17" s="1098">
        <v>450051</v>
      </c>
      <c r="M17" s="2060">
        <f t="shared" si="0"/>
        <v>5.6561737681306958</v>
      </c>
      <c r="N17" s="1148">
        <v>457332</v>
      </c>
      <c r="O17" s="2060">
        <f t="shared" si="1"/>
        <v>5.4710962577592497</v>
      </c>
      <c r="P17" s="1148">
        <v>471259</v>
      </c>
      <c r="Q17" s="2060">
        <f t="shared" si="2"/>
        <v>6.1464658203030744</v>
      </c>
      <c r="R17" s="1148">
        <v>499502</v>
      </c>
      <c r="S17" s="2060">
        <f t="shared" si="3"/>
        <v>7.011689049470041</v>
      </c>
      <c r="U17" s="2043"/>
    </row>
    <row r="18" spans="3:21" s="669" customFormat="1" ht="15.75" customHeight="1">
      <c r="C18" s="1051" t="s">
        <v>959</v>
      </c>
      <c r="D18" s="1051"/>
      <c r="E18" s="1051"/>
      <c r="F18" s="1051"/>
      <c r="G18" s="1051"/>
      <c r="H18" s="1051"/>
      <c r="I18" s="1052"/>
      <c r="J18" s="1098">
        <v>281633</v>
      </c>
      <c r="K18" s="2060">
        <v>4.5426111973580579</v>
      </c>
      <c r="L18" s="1098">
        <v>171354</v>
      </c>
      <c r="M18" s="2060">
        <f t="shared" si="0"/>
        <v>2.1535514860855041</v>
      </c>
      <c r="N18" s="1148">
        <v>176200</v>
      </c>
      <c r="O18" s="2060">
        <f t="shared" si="1"/>
        <v>2.1078935229049787</v>
      </c>
      <c r="P18" s="1148">
        <v>602959</v>
      </c>
      <c r="Q18" s="2060">
        <f t="shared" si="2"/>
        <v>7.8641827202114367</v>
      </c>
      <c r="R18" s="1148">
        <v>38599</v>
      </c>
      <c r="S18" s="2060">
        <f t="shared" si="3"/>
        <v>0.54182803196082119</v>
      </c>
      <c r="U18" s="2043"/>
    </row>
    <row r="19" spans="3:21" s="669" customFormat="1" ht="15.75" customHeight="1" thickBot="1">
      <c r="C19" s="1070" t="s">
        <v>960</v>
      </c>
      <c r="D19" s="1070"/>
      <c r="E19" s="1070"/>
      <c r="F19" s="1070"/>
      <c r="G19" s="1070"/>
      <c r="H19" s="1070"/>
      <c r="I19" s="2003"/>
      <c r="J19" s="1152">
        <v>0</v>
      </c>
      <c r="K19" s="2055">
        <v>0</v>
      </c>
      <c r="L19" s="1152">
        <v>12099</v>
      </c>
      <c r="M19" s="2055">
        <f t="shared" si="0"/>
        <v>0.15205842542425921</v>
      </c>
      <c r="N19" s="1536">
        <v>0</v>
      </c>
      <c r="O19" s="2055">
        <f t="shared" si="1"/>
        <v>0</v>
      </c>
      <c r="P19" s="1536">
        <v>0</v>
      </c>
      <c r="Q19" s="2055">
        <f t="shared" si="2"/>
        <v>0</v>
      </c>
      <c r="R19" s="1536">
        <v>0</v>
      </c>
      <c r="S19" s="2055">
        <f t="shared" si="3"/>
        <v>0</v>
      </c>
      <c r="U19" s="806"/>
    </row>
    <row r="20" spans="3:21" s="669" customFormat="1" ht="18.75" customHeight="1" thickTop="1">
      <c r="C20" s="2061"/>
      <c r="D20" s="2061"/>
      <c r="E20" s="2061"/>
      <c r="F20" s="2061"/>
      <c r="G20" s="2061"/>
      <c r="H20" s="2061"/>
      <c r="I20" s="2061"/>
      <c r="J20" s="1986"/>
      <c r="K20" s="2060"/>
      <c r="L20" s="1986"/>
      <c r="M20" s="2060"/>
      <c r="N20" s="1986"/>
      <c r="O20" s="2060"/>
      <c r="P20" s="1986"/>
      <c r="Q20" s="2060"/>
      <c r="R20" s="1986"/>
      <c r="S20" s="2060"/>
    </row>
    <row r="21" spans="3:21" s="666" customFormat="1" ht="15.75" customHeight="1">
      <c r="C21" s="667" t="s">
        <v>961</v>
      </c>
      <c r="D21" s="667"/>
      <c r="E21" s="667"/>
      <c r="F21" s="667"/>
      <c r="G21" s="667"/>
      <c r="H21" s="667"/>
      <c r="I21" s="667"/>
      <c r="J21" s="667"/>
      <c r="K21" s="667"/>
      <c r="L21" s="667"/>
      <c r="M21" s="667"/>
      <c r="N21" s="667"/>
      <c r="O21" s="667"/>
      <c r="P21" s="667"/>
    </row>
    <row r="22" spans="3:21" s="666" customFormat="1" ht="15.75" customHeight="1" thickBot="1">
      <c r="C22" s="668"/>
      <c r="D22" s="668"/>
      <c r="E22" s="668"/>
      <c r="F22" s="668"/>
      <c r="G22" s="668"/>
      <c r="H22" s="668"/>
      <c r="I22" s="668"/>
      <c r="J22" s="668"/>
      <c r="K22" s="668"/>
      <c r="L22" s="668"/>
      <c r="M22" s="668"/>
      <c r="N22" s="668"/>
      <c r="O22" s="668"/>
      <c r="P22" s="668"/>
    </row>
    <row r="23" spans="3:21" ht="15.75" customHeight="1" thickTop="1">
      <c r="C23" s="13" t="s">
        <v>917</v>
      </c>
      <c r="D23" s="13"/>
      <c r="E23" s="13"/>
      <c r="F23" s="13"/>
      <c r="G23" s="13"/>
      <c r="H23" s="13"/>
      <c r="I23" s="670"/>
      <c r="J23" s="2014" t="s">
        <v>676</v>
      </c>
      <c r="K23" s="1037"/>
      <c r="L23" s="2014" t="s">
        <v>900</v>
      </c>
      <c r="M23" s="2014"/>
      <c r="N23" s="2014" t="s">
        <v>745</v>
      </c>
      <c r="O23" s="1037"/>
      <c r="P23" s="2014" t="s">
        <v>679</v>
      </c>
      <c r="Q23" s="1037"/>
      <c r="R23" s="2062" t="s">
        <v>680</v>
      </c>
      <c r="S23" s="2063"/>
    </row>
    <row r="24" spans="3:21" ht="15.75" customHeight="1">
      <c r="C24" s="680"/>
      <c r="D24" s="680"/>
      <c r="E24" s="680"/>
      <c r="F24" s="680"/>
      <c r="G24" s="680"/>
      <c r="H24" s="680"/>
      <c r="I24" s="914"/>
      <c r="J24" s="1978" t="s">
        <v>918</v>
      </c>
      <c r="K24" s="2032" t="s">
        <v>463</v>
      </c>
      <c r="L24" s="1978" t="s">
        <v>918</v>
      </c>
      <c r="M24" s="2064" t="s">
        <v>463</v>
      </c>
      <c r="N24" s="1978" t="s">
        <v>918</v>
      </c>
      <c r="O24" s="2032" t="s">
        <v>463</v>
      </c>
      <c r="P24" s="1978" t="s">
        <v>918</v>
      </c>
      <c r="Q24" s="2032" t="s">
        <v>463</v>
      </c>
      <c r="R24" s="1978" t="s">
        <v>918</v>
      </c>
      <c r="S24" s="2032" t="s">
        <v>463</v>
      </c>
    </row>
    <row r="25" spans="3:21" s="1046" customFormat="1" ht="15.75" customHeight="1">
      <c r="C25" s="768"/>
      <c r="D25" s="768"/>
      <c r="E25" s="768"/>
      <c r="F25" s="768"/>
      <c r="G25" s="768"/>
      <c r="H25" s="768"/>
      <c r="I25" s="772"/>
      <c r="J25" s="1093" t="s">
        <v>903</v>
      </c>
      <c r="K25" s="2033" t="s">
        <v>236</v>
      </c>
      <c r="L25" s="1093" t="s">
        <v>903</v>
      </c>
      <c r="M25" s="2033" t="s">
        <v>236</v>
      </c>
      <c r="N25" s="1093" t="s">
        <v>903</v>
      </c>
      <c r="O25" s="2033" t="s">
        <v>236</v>
      </c>
      <c r="P25" s="1093" t="s">
        <v>903</v>
      </c>
      <c r="Q25" s="2033" t="s">
        <v>236</v>
      </c>
      <c r="R25" s="1093" t="s">
        <v>903</v>
      </c>
      <c r="S25" s="2033" t="s">
        <v>236</v>
      </c>
    </row>
    <row r="26" spans="3:21" s="1046" customFormat="1" ht="15.75" customHeight="1">
      <c r="C26" s="1983" t="s">
        <v>948</v>
      </c>
      <c r="D26" s="1983"/>
      <c r="E26" s="1983"/>
      <c r="F26" s="1983"/>
      <c r="G26" s="1983"/>
      <c r="H26" s="1983"/>
      <c r="I26" s="1984"/>
      <c r="J26" s="1144">
        <f>SUM(J27:J37)</f>
        <v>5808579</v>
      </c>
      <c r="K26" s="2034">
        <f>J26/J$7*100</f>
        <v>100</v>
      </c>
      <c r="L26" s="1144">
        <f>SUM(L27:L37)</f>
        <v>7956810</v>
      </c>
      <c r="M26" s="2034">
        <f t="shared" ref="M26:M36" si="4">L26/L$7*100</f>
        <v>100</v>
      </c>
      <c r="N26" s="2016">
        <f>SUM(N27:N37)</f>
        <v>8359056</v>
      </c>
      <c r="O26" s="2034">
        <f t="shared" ref="O26:O36" si="5">N26/N$7*100</f>
        <v>100</v>
      </c>
      <c r="P26" s="2016">
        <f>SUM(P27:P37)</f>
        <v>7667154</v>
      </c>
      <c r="Q26" s="2034">
        <f t="shared" ref="Q26:Q36" si="6">P26/P$7*100</f>
        <v>100</v>
      </c>
      <c r="R26" s="2016">
        <f>SUM(R27:R37)</f>
        <v>7123847</v>
      </c>
      <c r="S26" s="2034">
        <f t="shared" ref="S26:S36" si="7">R26/R$7*100</f>
        <v>100</v>
      </c>
    </row>
    <row r="27" spans="3:21" s="669" customFormat="1" ht="15.75" customHeight="1">
      <c r="C27" s="1051" t="s">
        <v>962</v>
      </c>
      <c r="D27" s="1051"/>
      <c r="E27" s="1051"/>
      <c r="F27" s="1051"/>
      <c r="G27" s="1051"/>
      <c r="H27" s="1051"/>
      <c r="I27" s="1052"/>
      <c r="J27" s="1098">
        <v>957816</v>
      </c>
      <c r="K27" s="2060">
        <v>17.491580219730128</v>
      </c>
      <c r="L27" s="1098">
        <v>956973</v>
      </c>
      <c r="M27" s="2060">
        <f t="shared" si="4"/>
        <v>12.027093772504308</v>
      </c>
      <c r="N27" s="1148">
        <v>1047695</v>
      </c>
      <c r="O27" s="2060">
        <f t="shared" si="5"/>
        <v>12.533652125311759</v>
      </c>
      <c r="P27" s="1148">
        <v>1091678</v>
      </c>
      <c r="Q27" s="2060">
        <f t="shared" si="6"/>
        <v>14.23837319558209</v>
      </c>
      <c r="R27" s="1148">
        <v>1114644</v>
      </c>
      <c r="S27" s="2060">
        <f t="shared" si="7"/>
        <v>15.646658329411062</v>
      </c>
    </row>
    <row r="28" spans="3:21" s="669" customFormat="1" ht="15.75" customHeight="1">
      <c r="C28" s="1051" t="s">
        <v>963</v>
      </c>
      <c r="D28" s="1051"/>
      <c r="E28" s="1051"/>
      <c r="F28" s="1051"/>
      <c r="G28" s="1051"/>
      <c r="H28" s="1051"/>
      <c r="I28" s="1052"/>
      <c r="J28" s="1098">
        <v>958631</v>
      </c>
      <c r="K28" s="2060">
        <v>15.99682275173144</v>
      </c>
      <c r="L28" s="1098">
        <v>1020963</v>
      </c>
      <c r="M28" s="2060">
        <f t="shared" si="4"/>
        <v>12.831310537765765</v>
      </c>
      <c r="N28" s="1148">
        <v>1236983</v>
      </c>
      <c r="O28" s="2060">
        <f t="shared" si="5"/>
        <v>14.798118352120143</v>
      </c>
      <c r="P28" s="1148">
        <v>1208857</v>
      </c>
      <c r="Q28" s="2060">
        <f t="shared" si="6"/>
        <v>15.766697786427663</v>
      </c>
      <c r="R28" s="1148">
        <v>1265865</v>
      </c>
      <c r="S28" s="2060">
        <f t="shared" si="7"/>
        <v>17.769401841448868</v>
      </c>
    </row>
    <row r="29" spans="3:21" s="669" customFormat="1" ht="15.75" customHeight="1">
      <c r="C29" s="1051" t="s">
        <v>964</v>
      </c>
      <c r="D29" s="1051"/>
      <c r="E29" s="1051"/>
      <c r="F29" s="1051"/>
      <c r="G29" s="1051"/>
      <c r="H29" s="1051"/>
      <c r="I29" s="1052"/>
      <c r="J29" s="1098">
        <v>10253</v>
      </c>
      <c r="K29" s="2060">
        <v>0.12186928709451825</v>
      </c>
      <c r="L29" s="1098">
        <v>26949</v>
      </c>
      <c r="M29" s="2060">
        <f t="shared" si="4"/>
        <v>0.33869100807987124</v>
      </c>
      <c r="N29" s="1148">
        <v>23130</v>
      </c>
      <c r="O29" s="2060">
        <f t="shared" si="5"/>
        <v>0.27670588640631189</v>
      </c>
      <c r="P29" s="1148">
        <v>45046</v>
      </c>
      <c r="Q29" s="2060">
        <f t="shared" si="6"/>
        <v>0.58751917595498926</v>
      </c>
      <c r="R29" s="1148">
        <v>50071</v>
      </c>
      <c r="S29" s="2060">
        <f t="shared" si="7"/>
        <v>0.70286461795150856</v>
      </c>
    </row>
    <row r="30" spans="3:21" ht="15.75" customHeight="1">
      <c r="C30" s="1051" t="s">
        <v>965</v>
      </c>
      <c r="D30" s="1051"/>
      <c r="E30" s="1051"/>
      <c r="F30" s="1051"/>
      <c r="G30" s="1051"/>
      <c r="H30" s="1051"/>
      <c r="I30" s="1052"/>
      <c r="J30" s="1098">
        <v>1150226</v>
      </c>
      <c r="K30" s="2060">
        <v>20.57778379154762</v>
      </c>
      <c r="L30" s="1098">
        <v>1206281</v>
      </c>
      <c r="M30" s="2060">
        <f t="shared" si="4"/>
        <v>15.160359490800962</v>
      </c>
      <c r="N30" s="1148">
        <v>1271448</v>
      </c>
      <c r="O30" s="2060">
        <f t="shared" si="5"/>
        <v>15.210425674860895</v>
      </c>
      <c r="P30" s="1148">
        <v>1679778</v>
      </c>
      <c r="Q30" s="2060">
        <f t="shared" si="6"/>
        <v>21.90875519130045</v>
      </c>
      <c r="R30" s="1148">
        <v>1418541</v>
      </c>
      <c r="S30" s="2060">
        <f t="shared" si="7"/>
        <v>19.912569711280998</v>
      </c>
    </row>
    <row r="31" spans="3:21" ht="15.75" customHeight="1">
      <c r="C31" s="1051" t="s">
        <v>966</v>
      </c>
      <c r="D31" s="1051"/>
      <c r="E31" s="1051"/>
      <c r="F31" s="1051"/>
      <c r="G31" s="1051"/>
      <c r="H31" s="1051"/>
      <c r="I31" s="1052"/>
      <c r="J31" s="1098">
        <v>673674</v>
      </c>
      <c r="K31" s="2060">
        <v>11.74418701409212</v>
      </c>
      <c r="L31" s="1098">
        <v>860151</v>
      </c>
      <c r="M31" s="2060">
        <f t="shared" si="4"/>
        <v>10.810249333589718</v>
      </c>
      <c r="N31" s="1148">
        <v>2775716</v>
      </c>
      <c r="O31" s="2060">
        <f t="shared" si="5"/>
        <v>33.206094085265129</v>
      </c>
      <c r="P31" s="2022">
        <v>886534</v>
      </c>
      <c r="Q31" s="2060">
        <f t="shared" si="6"/>
        <v>11.562751967679272</v>
      </c>
      <c r="R31" s="2022">
        <v>1027534</v>
      </c>
      <c r="S31" s="2060">
        <f t="shared" si="7"/>
        <v>14.423863960020478</v>
      </c>
    </row>
    <row r="32" spans="3:21" s="669" customFormat="1" ht="15.75" customHeight="1">
      <c r="C32" s="1051" t="s">
        <v>958</v>
      </c>
      <c r="D32" s="1051"/>
      <c r="E32" s="1051"/>
      <c r="F32" s="1051"/>
      <c r="G32" s="1051"/>
      <c r="H32" s="1051"/>
      <c r="I32" s="1052"/>
      <c r="J32" s="1098">
        <v>446982</v>
      </c>
      <c r="K32" s="2060">
        <v>7.8618262412053133</v>
      </c>
      <c r="L32" s="1098">
        <v>450051</v>
      </c>
      <c r="M32" s="2060">
        <f t="shared" si="4"/>
        <v>5.6561737681306958</v>
      </c>
      <c r="N32" s="1148">
        <v>457332</v>
      </c>
      <c r="O32" s="2060">
        <f t="shared" si="5"/>
        <v>5.4710962577592497</v>
      </c>
      <c r="P32" s="1148">
        <v>471258</v>
      </c>
      <c r="Q32" s="2060">
        <f t="shared" si="6"/>
        <v>6.1464527776538729</v>
      </c>
      <c r="R32" s="1148">
        <v>499502</v>
      </c>
      <c r="S32" s="2060">
        <f t="shared" si="7"/>
        <v>7.011689049470041</v>
      </c>
    </row>
    <row r="33" spans="3:19" s="669" customFormat="1" ht="15.75" customHeight="1">
      <c r="C33" s="1051" t="s">
        <v>967</v>
      </c>
      <c r="D33" s="1051"/>
      <c r="E33" s="1051"/>
      <c r="F33" s="1051"/>
      <c r="G33" s="1051"/>
      <c r="H33" s="1051"/>
      <c r="I33" s="1052"/>
      <c r="J33" s="1098">
        <v>315020</v>
      </c>
      <c r="K33" s="2060">
        <v>9.6057310583434958</v>
      </c>
      <c r="L33" s="1098">
        <v>162064</v>
      </c>
      <c r="M33" s="2060">
        <f t="shared" si="4"/>
        <v>2.0367961532322627</v>
      </c>
      <c r="N33" s="1148">
        <v>159401</v>
      </c>
      <c r="O33" s="2060">
        <f t="shared" si="5"/>
        <v>1.9069258538284708</v>
      </c>
      <c r="P33" s="1148">
        <v>970798</v>
      </c>
      <c r="Q33" s="2060">
        <f t="shared" si="6"/>
        <v>12.661777760039774</v>
      </c>
      <c r="R33" s="1148">
        <v>106202</v>
      </c>
      <c r="S33" s="2060">
        <f t="shared" si="7"/>
        <v>1.4907956333144157</v>
      </c>
    </row>
    <row r="34" spans="3:19" s="669" customFormat="1" ht="15.75" customHeight="1">
      <c r="C34" s="1051" t="s">
        <v>968</v>
      </c>
      <c r="D34" s="1051"/>
      <c r="E34" s="1051"/>
      <c r="F34" s="1051"/>
      <c r="G34" s="1051"/>
      <c r="H34" s="1051"/>
      <c r="I34" s="1052"/>
      <c r="J34" s="1098">
        <v>6600</v>
      </c>
      <c r="K34" s="2060">
        <v>0.11939101897340366</v>
      </c>
      <c r="L34" s="1098">
        <v>85893</v>
      </c>
      <c r="M34" s="2060">
        <f t="shared" si="4"/>
        <v>1.07949039879047</v>
      </c>
      <c r="N34" s="1148">
        <v>78540</v>
      </c>
      <c r="O34" s="2060">
        <f t="shared" si="5"/>
        <v>0.93957978030055067</v>
      </c>
      <c r="P34" s="1148">
        <v>133680</v>
      </c>
      <c r="Q34" s="2060">
        <f t="shared" si="6"/>
        <v>1.743541345328397</v>
      </c>
      <c r="R34" s="1148">
        <v>99317</v>
      </c>
      <c r="S34" s="2060">
        <f t="shared" si="7"/>
        <v>1.3941484144732472</v>
      </c>
    </row>
    <row r="35" spans="3:19" s="669" customFormat="1" ht="15.75" customHeight="1">
      <c r="C35" s="1051" t="s">
        <v>969</v>
      </c>
      <c r="D35" s="1051"/>
      <c r="E35" s="1051"/>
      <c r="F35" s="1051"/>
      <c r="G35" s="1051"/>
      <c r="H35" s="1051"/>
      <c r="I35" s="1052"/>
      <c r="J35" s="1098">
        <v>609204</v>
      </c>
      <c r="K35" s="2060">
        <v>11.205082294782216</v>
      </c>
      <c r="L35" s="1098">
        <v>430137</v>
      </c>
      <c r="M35" s="2060">
        <f t="shared" si="4"/>
        <v>5.405897589611917</v>
      </c>
      <c r="N35" s="1148">
        <v>458490</v>
      </c>
      <c r="O35" s="2060">
        <f t="shared" si="5"/>
        <v>5.4849494966895787</v>
      </c>
      <c r="P35" s="1148">
        <v>534417</v>
      </c>
      <c r="Q35" s="2060">
        <f t="shared" si="6"/>
        <v>6.9702134586053708</v>
      </c>
      <c r="R35" s="1148">
        <v>1028455</v>
      </c>
      <c r="S35" s="2060">
        <f t="shared" si="7"/>
        <v>14.436792367943893</v>
      </c>
    </row>
    <row r="36" spans="3:19" s="669" customFormat="1" ht="15.75" customHeight="1" thickBot="1">
      <c r="C36" s="1070" t="s">
        <v>970</v>
      </c>
      <c r="D36" s="1070"/>
      <c r="E36" s="1070"/>
      <c r="F36" s="1070"/>
      <c r="G36" s="1070"/>
      <c r="H36" s="1070"/>
      <c r="I36" s="2003"/>
      <c r="J36" s="1152">
        <v>680173</v>
      </c>
      <c r="K36" s="2055">
        <v>5.2757263224997439</v>
      </c>
      <c r="L36" s="1152">
        <v>2757348</v>
      </c>
      <c r="M36" s="2055">
        <f t="shared" si="4"/>
        <v>34.653937947494036</v>
      </c>
      <c r="N36" s="1536">
        <v>850321</v>
      </c>
      <c r="O36" s="2055">
        <f t="shared" si="5"/>
        <v>10.172452487457914</v>
      </c>
      <c r="P36" s="1536">
        <v>645108</v>
      </c>
      <c r="Q36" s="2055">
        <f t="shared" si="6"/>
        <v>8.4139173414281228</v>
      </c>
      <c r="R36" s="1536">
        <v>513716</v>
      </c>
      <c r="S36" s="2055">
        <f t="shared" si="7"/>
        <v>7.2112160746854892</v>
      </c>
    </row>
    <row r="37" spans="3:19" ht="12.75" thickTop="1">
      <c r="J37" s="2065"/>
      <c r="K37" s="2066"/>
      <c r="L37" s="2065"/>
      <c r="M37" s="2066"/>
      <c r="N37" s="2065"/>
      <c r="O37" s="2066"/>
      <c r="P37" s="2025"/>
      <c r="Q37" s="2066"/>
      <c r="R37" s="2065"/>
      <c r="S37" s="2066"/>
    </row>
    <row r="38" spans="3:19">
      <c r="J38" s="2065"/>
      <c r="K38" s="2066"/>
      <c r="L38" s="2065"/>
      <c r="M38" s="2066"/>
      <c r="N38" s="2065"/>
      <c r="O38" s="2066"/>
      <c r="P38" s="2025"/>
      <c r="Q38" s="2066"/>
      <c r="R38" s="2065"/>
      <c r="S38" s="2066"/>
    </row>
    <row r="39" spans="3:19">
      <c r="J39" s="2067"/>
      <c r="K39" s="2068"/>
      <c r="L39" s="2065"/>
      <c r="M39" s="2068"/>
      <c r="N39" s="2065"/>
      <c r="O39" s="2068"/>
      <c r="Q39" s="2068"/>
      <c r="R39" s="2067"/>
      <c r="S39" s="2068"/>
    </row>
    <row r="42" spans="3:19">
      <c r="J42" s="1080"/>
      <c r="K42" s="2058"/>
      <c r="L42" s="1499"/>
      <c r="M42" s="2058"/>
      <c r="N42" s="1499"/>
      <c r="O42" s="2058"/>
      <c r="P42" s="1080"/>
      <c r="Q42" s="2058"/>
      <c r="R42" s="1080"/>
      <c r="S42" s="2058"/>
    </row>
    <row r="43" spans="3:19">
      <c r="J43" s="1080"/>
      <c r="K43" s="2058"/>
      <c r="L43" s="1499"/>
      <c r="M43" s="2058"/>
      <c r="N43" s="1499"/>
      <c r="O43" s="2058"/>
      <c r="P43" s="1080"/>
      <c r="Q43" s="2058"/>
      <c r="R43" s="1080"/>
      <c r="S43" s="2058"/>
    </row>
    <row r="44" spans="3:19">
      <c r="J44" s="1080"/>
      <c r="K44" s="2058"/>
      <c r="L44" s="1499"/>
      <c r="M44" s="2058"/>
      <c r="N44" s="1499"/>
      <c r="O44" s="2058"/>
      <c r="P44" s="1080"/>
      <c r="Q44" s="2058"/>
      <c r="R44" s="1080"/>
      <c r="S44" s="2058"/>
    </row>
    <row r="45" spans="3:19">
      <c r="J45" s="1080"/>
      <c r="K45" s="2058"/>
      <c r="L45" s="1499"/>
      <c r="M45" s="2058"/>
      <c r="N45" s="1499"/>
      <c r="O45" s="2058"/>
      <c r="P45" s="1080"/>
      <c r="Q45" s="2058"/>
      <c r="R45" s="1080"/>
      <c r="S45" s="2058"/>
    </row>
    <row r="46" spans="3:19">
      <c r="J46" s="1080"/>
      <c r="K46" s="2058"/>
      <c r="L46" s="1499"/>
      <c r="M46" s="2058"/>
      <c r="N46" s="1499"/>
      <c r="O46" s="2058"/>
      <c r="P46" s="1080"/>
      <c r="Q46" s="2058"/>
      <c r="R46" s="1080"/>
      <c r="S46" s="2058"/>
    </row>
    <row r="47" spans="3:19">
      <c r="J47" s="1080"/>
      <c r="K47" s="2058"/>
      <c r="L47" s="1499"/>
      <c r="M47" s="2058"/>
      <c r="N47" s="1499"/>
      <c r="O47" s="2058"/>
      <c r="P47" s="1080"/>
      <c r="Q47" s="2058"/>
      <c r="R47" s="1080"/>
      <c r="S47" s="2058"/>
    </row>
    <row r="48" spans="3:19">
      <c r="J48" s="1080"/>
      <c r="K48" s="2058"/>
      <c r="L48" s="1499"/>
      <c r="M48" s="2058"/>
      <c r="N48" s="1499"/>
      <c r="O48" s="2058"/>
      <c r="P48" s="1080"/>
      <c r="Q48" s="2058"/>
      <c r="R48" s="1080"/>
      <c r="S48" s="1498"/>
    </row>
    <row r="49" spans="10:19">
      <c r="J49" s="1080"/>
      <c r="K49" s="2058"/>
      <c r="L49" s="1499"/>
      <c r="M49" s="2058"/>
      <c r="N49" s="1499"/>
      <c r="O49" s="2058"/>
      <c r="P49" s="1080"/>
      <c r="Q49" s="2058"/>
      <c r="R49" s="1080"/>
      <c r="S49" s="2058"/>
    </row>
    <row r="50" spans="10:19">
      <c r="J50" s="1080"/>
      <c r="K50" s="2058"/>
      <c r="L50" s="1499"/>
      <c r="M50" s="2058"/>
      <c r="N50" s="1499"/>
      <c r="O50" s="2058"/>
      <c r="P50" s="1080"/>
      <c r="Q50" s="2058"/>
      <c r="R50" s="1080"/>
      <c r="S50" s="2058"/>
    </row>
    <row r="51" spans="10:19">
      <c r="J51" s="1080"/>
      <c r="K51" s="2058"/>
      <c r="L51" s="1499"/>
      <c r="M51" s="2058"/>
      <c r="N51" s="1499"/>
      <c r="O51" s="2058"/>
      <c r="P51" s="1080"/>
      <c r="Q51" s="2058"/>
      <c r="R51" s="1080"/>
      <c r="S51" s="2058"/>
    </row>
    <row r="52" spans="10:19">
      <c r="J52" s="1080"/>
      <c r="K52" s="2058"/>
      <c r="L52" s="1499"/>
      <c r="M52" s="2058"/>
      <c r="N52" s="1499"/>
      <c r="O52" s="2058"/>
      <c r="P52" s="1080"/>
      <c r="Q52" s="2058"/>
      <c r="R52" s="1080"/>
      <c r="S52" s="2058"/>
    </row>
  </sheetData>
  <mergeCells count="40">
    <mergeCell ref="C36:I36"/>
    <mergeCell ref="C30:I30"/>
    <mergeCell ref="C31:I31"/>
    <mergeCell ref="C32:I32"/>
    <mergeCell ref="C33:I33"/>
    <mergeCell ref="C34:I34"/>
    <mergeCell ref="C35:I35"/>
    <mergeCell ref="R23:S23"/>
    <mergeCell ref="C25:I25"/>
    <mergeCell ref="C26:I26"/>
    <mergeCell ref="C27:I27"/>
    <mergeCell ref="C28:I28"/>
    <mergeCell ref="C29:I29"/>
    <mergeCell ref="C17:I17"/>
    <mergeCell ref="C18:I18"/>
    <mergeCell ref="C19:I19"/>
    <mergeCell ref="C21:P21"/>
    <mergeCell ref="C23:I24"/>
    <mergeCell ref="J23:K23"/>
    <mergeCell ref="L23:M23"/>
    <mergeCell ref="N23:O23"/>
    <mergeCell ref="P23:Q23"/>
    <mergeCell ref="C11:I11"/>
    <mergeCell ref="C12:I12"/>
    <mergeCell ref="C13:I13"/>
    <mergeCell ref="C14:I14"/>
    <mergeCell ref="C15:I15"/>
    <mergeCell ref="C16:I16"/>
    <mergeCell ref="R4:S4"/>
    <mergeCell ref="C6:I6"/>
    <mergeCell ref="C7:I7"/>
    <mergeCell ref="C8:I8"/>
    <mergeCell ref="C9:I9"/>
    <mergeCell ref="C10:I10"/>
    <mergeCell ref="C2:P2"/>
    <mergeCell ref="C4:I5"/>
    <mergeCell ref="J4:K4"/>
    <mergeCell ref="L4:M4"/>
    <mergeCell ref="N4:O4"/>
    <mergeCell ref="P4:Q4"/>
  </mergeCells>
  <phoneticPr fontId="3"/>
  <pageMargins left="0.25" right="0.25" top="0.75" bottom="0.75" header="0.3" footer="0.3"/>
  <pageSetup paperSize="9" scale="99" firstPageNumber="42" orientation="portrait" useFirstPageNumber="1" r:id="rId1"/>
  <headerFooter>
    <oddFooter>&amp;C&amp;"HGPｺﾞｼｯｸM,ﾒﾃﾞｨｳﾑ"&amp;10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860EE-99D6-456F-ACD1-8846EB93AE3B}">
  <dimension ref="B1:BP61"/>
  <sheetViews>
    <sheetView tabSelected="1" zoomScaleNormal="100" zoomScaleSheetLayoutView="100" workbookViewId="0">
      <selection activeCell="Q33" sqref="Q33:V33"/>
    </sheetView>
  </sheetViews>
  <sheetFormatPr defaultColWidth="2.625" defaultRowHeight="15.75" customHeight="1"/>
  <cols>
    <col min="1" max="19" width="2.625" style="40"/>
    <col min="20" max="20" width="2.25" style="40" customWidth="1"/>
    <col min="21" max="30" width="2.625" style="40" customWidth="1"/>
    <col min="31" max="33" width="2.625" style="40"/>
    <col min="34" max="34" width="2.625" style="40" customWidth="1"/>
    <col min="35" max="35" width="2.625" style="72"/>
    <col min="36" max="36" width="0.125" style="72" customWidth="1"/>
    <col min="37" max="50" width="2.625" style="72" hidden="1" customWidth="1"/>
    <col min="51" max="52" width="2.625" style="72" customWidth="1"/>
    <col min="53" max="53" width="13.75" style="72" hidden="1" customWidth="1"/>
    <col min="54" max="54" width="10.25" style="72" hidden="1" customWidth="1"/>
    <col min="55" max="55" width="12.375" style="72" hidden="1" customWidth="1"/>
    <col min="56" max="57" width="2.625" style="72" hidden="1" customWidth="1"/>
    <col min="58" max="58" width="9" style="72" hidden="1" customWidth="1"/>
    <col min="59" max="59" width="18.375" style="72" hidden="1" customWidth="1"/>
    <col min="60" max="60" width="18" style="72" hidden="1" customWidth="1"/>
    <col min="61" max="62" width="2.625" style="72" customWidth="1"/>
    <col min="63" max="68" width="2.625" style="72"/>
    <col min="69" max="16384" width="2.625" style="40"/>
  </cols>
  <sheetData>
    <row r="1" spans="2:68" s="4" customFormat="1" ht="15.75" customHeight="1">
      <c r="B1" s="1"/>
      <c r="C1" s="1"/>
      <c r="D1" s="287"/>
      <c r="E1" s="2"/>
      <c r="F1" s="2"/>
      <c r="G1" s="2"/>
      <c r="H1" s="2"/>
      <c r="I1" s="2"/>
      <c r="J1" s="2"/>
      <c r="K1" s="2"/>
      <c r="L1" s="2"/>
      <c r="M1" s="2"/>
      <c r="N1" s="2"/>
      <c r="O1" s="2"/>
      <c r="P1" s="2"/>
      <c r="Q1" s="2"/>
      <c r="R1" s="2"/>
      <c r="S1" s="2"/>
      <c r="T1" s="2"/>
      <c r="U1" s="2"/>
      <c r="V1" s="2"/>
      <c r="W1" s="2"/>
      <c r="X1" s="2"/>
      <c r="Y1" s="2"/>
      <c r="Z1" s="2"/>
      <c r="AA1" s="2"/>
      <c r="AB1" s="2"/>
      <c r="AC1" s="2"/>
      <c r="AD1" s="2"/>
      <c r="AE1" s="2"/>
      <c r="AF1" s="2"/>
      <c r="AG1" s="3"/>
      <c r="AH1" s="3"/>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row>
    <row r="2" spans="2:68" s="5" customFormat="1" ht="15.75" customHeight="1">
      <c r="C2" s="5" t="s">
        <v>141</v>
      </c>
      <c r="AI2" s="128"/>
      <c r="AJ2" s="128"/>
      <c r="AK2" s="128" t="s">
        <v>142</v>
      </c>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row>
    <row r="3" spans="2:68" s="5" customFormat="1" ht="15.75" customHeight="1" thickBot="1">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145" t="s">
        <v>100</v>
      </c>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row>
    <row r="4" spans="2:68" ht="15.75" customHeight="1" thickTop="1">
      <c r="C4" s="8" t="s">
        <v>143</v>
      </c>
      <c r="D4" s="8"/>
      <c r="E4" s="146"/>
      <c r="F4" s="187" t="s">
        <v>144</v>
      </c>
      <c r="G4" s="288"/>
      <c r="H4" s="288"/>
      <c r="I4" s="288"/>
      <c r="J4" s="189"/>
      <c r="K4" s="147" t="s">
        <v>145</v>
      </c>
      <c r="L4" s="148"/>
      <c r="M4" s="148"/>
      <c r="N4" s="148"/>
      <c r="O4" s="148"/>
      <c r="P4" s="148"/>
      <c r="Q4" s="148"/>
      <c r="R4" s="148"/>
      <c r="S4" s="148"/>
      <c r="T4" s="148"/>
      <c r="U4" s="148"/>
      <c r="V4" s="148"/>
      <c r="W4" s="147" t="s">
        <v>146</v>
      </c>
      <c r="X4" s="148"/>
      <c r="Y4" s="148"/>
      <c r="Z4" s="148"/>
      <c r="AA4" s="148"/>
      <c r="AB4" s="148"/>
      <c r="AC4" s="148"/>
      <c r="AD4" s="148"/>
      <c r="AE4" s="148"/>
      <c r="AF4" s="148"/>
      <c r="AG4" s="148"/>
      <c r="AH4" s="148"/>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row>
    <row r="5" spans="2:68" ht="15.75" customHeight="1">
      <c r="C5" s="27"/>
      <c r="D5" s="27"/>
      <c r="E5" s="149"/>
      <c r="F5" s="150"/>
      <c r="G5" s="289"/>
      <c r="H5" s="289"/>
      <c r="I5" s="289"/>
      <c r="J5" s="154"/>
      <c r="K5" s="290" t="s">
        <v>147</v>
      </c>
      <c r="L5" s="291"/>
      <c r="M5" s="291"/>
      <c r="N5" s="291"/>
      <c r="O5" s="291" t="s">
        <v>50</v>
      </c>
      <c r="P5" s="291"/>
      <c r="Q5" s="291"/>
      <c r="R5" s="291"/>
      <c r="S5" s="292" t="s">
        <v>148</v>
      </c>
      <c r="T5" s="293"/>
      <c r="U5" s="292" t="s">
        <v>149</v>
      </c>
      <c r="V5" s="294"/>
      <c r="W5" s="290" t="s">
        <v>147</v>
      </c>
      <c r="X5" s="291"/>
      <c r="Y5" s="291"/>
      <c r="Z5" s="291"/>
      <c r="AA5" s="291" t="s">
        <v>50</v>
      </c>
      <c r="AB5" s="291"/>
      <c r="AC5" s="291"/>
      <c r="AD5" s="291"/>
      <c r="AE5" s="292" t="s">
        <v>148</v>
      </c>
      <c r="AF5" s="293"/>
      <c r="AG5" s="292" t="s">
        <v>149</v>
      </c>
      <c r="AH5" s="294"/>
      <c r="AK5" s="40"/>
      <c r="AL5" s="40"/>
      <c r="AM5" s="40"/>
      <c r="AN5" s="40"/>
      <c r="AO5" s="40"/>
      <c r="AP5" s="40"/>
      <c r="AQ5" s="40"/>
      <c r="AR5" s="40"/>
      <c r="AS5" s="40"/>
      <c r="AT5" s="40"/>
      <c r="AU5" s="40"/>
      <c r="AV5" s="40"/>
      <c r="AW5" s="40"/>
      <c r="AX5" s="40"/>
      <c r="AY5" s="40"/>
      <c r="AZ5" s="40"/>
      <c r="BA5" s="40" t="s">
        <v>150</v>
      </c>
      <c r="BB5" s="40"/>
      <c r="BC5" s="40"/>
      <c r="BD5" s="40"/>
      <c r="BE5" s="40"/>
      <c r="BF5" s="40" t="s">
        <v>151</v>
      </c>
      <c r="BG5" s="40"/>
      <c r="BH5" s="40"/>
      <c r="BI5" s="40"/>
      <c r="BJ5" s="40"/>
      <c r="BK5" s="40"/>
      <c r="BL5" s="40"/>
    </row>
    <row r="6" spans="2:68" s="72" customFormat="1" ht="15.75" customHeight="1">
      <c r="C6" s="295" t="s">
        <v>152</v>
      </c>
      <c r="D6" s="295"/>
      <c r="E6" s="296"/>
      <c r="F6" s="297" t="s">
        <v>153</v>
      </c>
      <c r="G6" s="298"/>
      <c r="H6" s="298"/>
      <c r="I6" s="298"/>
      <c r="J6" s="299"/>
      <c r="K6" s="300">
        <f>AN6</f>
        <v>3724844</v>
      </c>
      <c r="L6" s="301"/>
      <c r="M6" s="301"/>
      <c r="N6" s="302"/>
      <c r="O6" s="303">
        <f>AQ6</f>
        <v>3777491</v>
      </c>
      <c r="P6" s="301"/>
      <c r="Q6" s="301"/>
      <c r="R6" s="302"/>
      <c r="S6" s="304">
        <f>O6/K6*100-100</f>
        <v>1.4134014739946252</v>
      </c>
      <c r="T6" s="304"/>
      <c r="U6" s="305">
        <f>AW6</f>
        <v>7</v>
      </c>
      <c r="V6" s="306"/>
      <c r="W6" s="300">
        <f>VLOOKUP(F6,$BA$6:$BC$41,3,FALSE)</f>
        <v>1645618</v>
      </c>
      <c r="X6" s="301"/>
      <c r="Y6" s="301"/>
      <c r="Z6" s="302"/>
      <c r="AA6" s="303">
        <f>VLOOKUP(F6,$BF$7:$BH$41,3,FALSE)</f>
        <v>1753081</v>
      </c>
      <c r="AB6" s="301"/>
      <c r="AC6" s="301"/>
      <c r="AD6" s="302"/>
      <c r="AE6" s="304">
        <f>AA6/W6*100-100</f>
        <v>6.5302518567492456</v>
      </c>
      <c r="AF6" s="304"/>
      <c r="AG6" s="305">
        <f>RANK(AE6,$AE$6:$AF$42,0)</f>
        <v>11</v>
      </c>
      <c r="AH6" s="306"/>
      <c r="AK6" s="307" t="s">
        <v>153</v>
      </c>
      <c r="AL6" s="308"/>
      <c r="AM6" s="298"/>
      <c r="AN6" s="303">
        <v>3724844</v>
      </c>
      <c r="AO6" s="301"/>
      <c r="AP6" s="302"/>
      <c r="AQ6" s="303">
        <v>3777491</v>
      </c>
      <c r="AR6" s="301"/>
      <c r="AS6" s="302"/>
      <c r="AT6" s="309">
        <f>AQ6/AN6*100-100</f>
        <v>1.4134014739946252</v>
      </c>
      <c r="AU6" s="310"/>
      <c r="AV6" s="311"/>
      <c r="AW6" s="312">
        <f>RANK(AT6,$AT$6:$AV$42)</f>
        <v>7</v>
      </c>
      <c r="AX6" s="313"/>
      <c r="BA6" s="314"/>
      <c r="BB6" s="314" t="s">
        <v>154</v>
      </c>
      <c r="BC6" s="314" t="s">
        <v>155</v>
      </c>
      <c r="BF6" s="314"/>
      <c r="BG6" s="314" t="s">
        <v>156</v>
      </c>
      <c r="BH6" s="314" t="s">
        <v>157</v>
      </c>
    </row>
    <row r="7" spans="2:68" s="72" customFormat="1" ht="15.75" customHeight="1">
      <c r="C7" s="295"/>
      <c r="D7" s="295"/>
      <c r="E7" s="296"/>
      <c r="F7" s="315" t="s">
        <v>158</v>
      </c>
      <c r="G7" s="316"/>
      <c r="H7" s="316"/>
      <c r="I7" s="316"/>
      <c r="J7" s="317"/>
      <c r="K7" s="318">
        <f>AN7</f>
        <v>1475213</v>
      </c>
      <c r="L7" s="319"/>
      <c r="M7" s="319"/>
      <c r="N7" s="320"/>
      <c r="O7" s="321">
        <f>AQ7</f>
        <v>1538262</v>
      </c>
      <c r="P7" s="319"/>
      <c r="Q7" s="319"/>
      <c r="R7" s="320"/>
      <c r="S7" s="322">
        <f t="shared" ref="S7:S42" si="0">O7/K7*100-100</f>
        <v>4.2738912956976378</v>
      </c>
      <c r="T7" s="322"/>
      <c r="U7" s="323">
        <f>AW7</f>
        <v>3</v>
      </c>
      <c r="V7" s="324"/>
      <c r="W7" s="318">
        <f>VLOOKUP(F7,$BA$6:$BC$41,3,FALSE)</f>
        <v>691837</v>
      </c>
      <c r="X7" s="319"/>
      <c r="Y7" s="319"/>
      <c r="Z7" s="320"/>
      <c r="AA7" s="321">
        <f>VLOOKUP(F7,$BF$7:$BH$41,3,FALSE)</f>
        <v>747452</v>
      </c>
      <c r="AB7" s="319"/>
      <c r="AC7" s="319"/>
      <c r="AD7" s="320"/>
      <c r="AE7" s="322">
        <f t="shared" ref="AE7:AE44" si="1">AA7/W7*100-100</f>
        <v>8.0387432299804829</v>
      </c>
      <c r="AF7" s="322"/>
      <c r="AG7" s="323">
        <f t="shared" ref="AG7:AG42" si="2">RANK(AE7,$AE$6:$AF$42,0)</f>
        <v>5</v>
      </c>
      <c r="AH7" s="324"/>
      <c r="AK7" s="325" t="s">
        <v>158</v>
      </c>
      <c r="AL7" s="326"/>
      <c r="AM7" s="316"/>
      <c r="AN7" s="321">
        <v>1475213</v>
      </c>
      <c r="AO7" s="319"/>
      <c r="AP7" s="320"/>
      <c r="AQ7" s="321">
        <v>1538262</v>
      </c>
      <c r="AR7" s="319"/>
      <c r="AS7" s="320"/>
      <c r="AT7" s="327">
        <f>AQ7/AN7*100-100</f>
        <v>4.2738912956976378</v>
      </c>
      <c r="AU7" s="328"/>
      <c r="AV7" s="329"/>
      <c r="AW7" s="330">
        <f t="shared" ref="AW7:AW42" si="3">RANK(AT7,$AT$6:$AV$42)</f>
        <v>3</v>
      </c>
      <c r="AX7" s="331"/>
      <c r="BA7" s="314" t="s">
        <v>159</v>
      </c>
      <c r="BB7" s="314">
        <v>9126213</v>
      </c>
      <c r="BC7" s="314">
        <v>3979277</v>
      </c>
      <c r="BF7" s="314" t="s">
        <v>159</v>
      </c>
      <c r="BG7" s="314">
        <v>9237337</v>
      </c>
      <c r="BH7" s="314">
        <v>4223706</v>
      </c>
    </row>
    <row r="8" spans="2:68" s="72" customFormat="1" ht="15.75" customHeight="1">
      <c r="C8" s="332"/>
      <c r="D8" s="332"/>
      <c r="E8" s="333"/>
      <c r="F8" s="334" t="s">
        <v>39</v>
      </c>
      <c r="G8" s="335"/>
      <c r="H8" s="335"/>
      <c r="I8" s="335"/>
      <c r="J8" s="336"/>
      <c r="K8" s="337">
        <f>SUM(K6:N7)</f>
        <v>5200057</v>
      </c>
      <c r="L8" s="338"/>
      <c r="M8" s="339"/>
      <c r="N8" s="339"/>
      <c r="O8" s="338">
        <f>SUM(O6:R7)</f>
        <v>5315753</v>
      </c>
      <c r="P8" s="338"/>
      <c r="Q8" s="339"/>
      <c r="R8" s="339"/>
      <c r="S8" s="340">
        <f t="shared" si="0"/>
        <v>2.2248986886105371</v>
      </c>
      <c r="T8" s="341"/>
      <c r="U8" s="342"/>
      <c r="V8" s="343"/>
      <c r="W8" s="337">
        <f>SUM(W6:Z7)</f>
        <v>2337455</v>
      </c>
      <c r="X8" s="338"/>
      <c r="Y8" s="339"/>
      <c r="Z8" s="339"/>
      <c r="AA8" s="338">
        <f>SUM(AA6:AD7)</f>
        <v>2500533</v>
      </c>
      <c r="AB8" s="338"/>
      <c r="AC8" s="339"/>
      <c r="AD8" s="339"/>
      <c r="AE8" s="344">
        <f>AA8/W8*100-100</f>
        <v>6.9767332419233838</v>
      </c>
      <c r="AF8" s="345"/>
      <c r="AG8" s="342"/>
      <c r="AH8" s="343"/>
      <c r="BA8" s="314" t="s">
        <v>160</v>
      </c>
      <c r="BB8" s="314">
        <v>8832931</v>
      </c>
      <c r="BC8" s="314">
        <v>3863368</v>
      </c>
      <c r="BF8" s="314" t="s">
        <v>161</v>
      </c>
      <c r="BG8" s="314">
        <v>8948423</v>
      </c>
      <c r="BH8" s="314">
        <v>4102846</v>
      </c>
    </row>
    <row r="9" spans="2:68" s="72" customFormat="1" ht="15.75" customHeight="1">
      <c r="C9" s="346" t="s">
        <v>162</v>
      </c>
      <c r="D9" s="346"/>
      <c r="E9" s="347"/>
      <c r="F9" s="297" t="s">
        <v>163</v>
      </c>
      <c r="G9" s="298"/>
      <c r="H9" s="298"/>
      <c r="I9" s="298"/>
      <c r="J9" s="299"/>
      <c r="K9" s="300">
        <f>AN9</f>
        <v>406586</v>
      </c>
      <c r="L9" s="301"/>
      <c r="M9" s="301"/>
      <c r="N9" s="302"/>
      <c r="O9" s="303">
        <f>AQ9</f>
        <v>388078</v>
      </c>
      <c r="P9" s="301"/>
      <c r="Q9" s="301"/>
      <c r="R9" s="302"/>
      <c r="S9" s="304">
        <f t="shared" si="0"/>
        <v>-4.5520504887035003</v>
      </c>
      <c r="T9" s="304"/>
      <c r="U9" s="305">
        <f>AW9</f>
        <v>27</v>
      </c>
      <c r="V9" s="306"/>
      <c r="W9" s="300">
        <f>VLOOKUP(F9,$BA$6:$BC$41,3,FALSE)</f>
        <v>165746</v>
      </c>
      <c r="X9" s="301"/>
      <c r="Y9" s="301"/>
      <c r="Z9" s="302"/>
      <c r="AA9" s="303">
        <f>VLOOKUP(F9,$BF$7:$BH$41,3,FALSE)</f>
        <v>165473</v>
      </c>
      <c r="AB9" s="301"/>
      <c r="AC9" s="301"/>
      <c r="AD9" s="302"/>
      <c r="AE9" s="304">
        <f t="shared" si="1"/>
        <v>-0.16470985725145226</v>
      </c>
      <c r="AF9" s="304"/>
      <c r="AG9" s="305">
        <f t="shared" si="2"/>
        <v>34</v>
      </c>
      <c r="AH9" s="306"/>
      <c r="AK9" s="307" t="s">
        <v>163</v>
      </c>
      <c r="AL9" s="308"/>
      <c r="AM9" s="298"/>
      <c r="AN9" s="303">
        <v>406586</v>
      </c>
      <c r="AO9" s="301"/>
      <c r="AP9" s="302"/>
      <c r="AQ9" s="303">
        <v>388078</v>
      </c>
      <c r="AR9" s="301"/>
      <c r="AS9" s="302"/>
      <c r="AT9" s="309">
        <f>AQ9/AN9*100-100</f>
        <v>-4.5520504887035003</v>
      </c>
      <c r="AU9" s="310"/>
      <c r="AV9" s="311"/>
      <c r="AW9" s="312">
        <f t="shared" si="3"/>
        <v>27</v>
      </c>
      <c r="AX9" s="313"/>
      <c r="BA9" s="314" t="s">
        <v>164</v>
      </c>
      <c r="BB9" s="314">
        <v>3724844</v>
      </c>
      <c r="BC9" s="314">
        <v>1645618</v>
      </c>
      <c r="BF9" s="314" t="s">
        <v>164</v>
      </c>
      <c r="BG9" s="314">
        <v>3777491</v>
      </c>
      <c r="BH9" s="314">
        <v>1753081</v>
      </c>
    </row>
    <row r="10" spans="2:68" s="72" customFormat="1" ht="15.75" customHeight="1">
      <c r="C10" s="82"/>
      <c r="D10" s="82"/>
      <c r="E10" s="104"/>
      <c r="F10" s="348" t="s">
        <v>165</v>
      </c>
      <c r="G10" s="349"/>
      <c r="H10" s="349"/>
      <c r="I10" s="349"/>
      <c r="J10" s="350"/>
      <c r="K10" s="351">
        <f>AN10</f>
        <v>173019</v>
      </c>
      <c r="L10" s="352"/>
      <c r="M10" s="352"/>
      <c r="N10" s="353"/>
      <c r="O10" s="354">
        <f>AQ10</f>
        <v>172710</v>
      </c>
      <c r="P10" s="352"/>
      <c r="Q10" s="352"/>
      <c r="R10" s="353"/>
      <c r="S10" s="355">
        <f t="shared" si="0"/>
        <v>-0.17859310249163229</v>
      </c>
      <c r="T10" s="355"/>
      <c r="U10" s="356">
        <f>AW10</f>
        <v>15</v>
      </c>
      <c r="V10" s="357"/>
      <c r="W10" s="351">
        <f>VLOOKUP(F10,$BA$6:$BC$41,3,FALSE)</f>
        <v>73035</v>
      </c>
      <c r="X10" s="352"/>
      <c r="Y10" s="352"/>
      <c r="Z10" s="353"/>
      <c r="AA10" s="354">
        <f>VLOOKUP(F10,$BF$7:$BH$41,3,FALSE)</f>
        <v>75722</v>
      </c>
      <c r="AB10" s="352"/>
      <c r="AC10" s="352"/>
      <c r="AD10" s="353"/>
      <c r="AE10" s="355">
        <f t="shared" si="1"/>
        <v>3.6790579858971881</v>
      </c>
      <c r="AF10" s="355"/>
      <c r="AG10" s="356">
        <f t="shared" si="2"/>
        <v>22</v>
      </c>
      <c r="AH10" s="357"/>
      <c r="AK10" s="358" t="s">
        <v>165</v>
      </c>
      <c r="AL10" s="359"/>
      <c r="AM10" s="349"/>
      <c r="AN10" s="354">
        <v>173019</v>
      </c>
      <c r="AO10" s="352"/>
      <c r="AP10" s="353"/>
      <c r="AQ10" s="354">
        <v>172710</v>
      </c>
      <c r="AR10" s="352"/>
      <c r="AS10" s="353"/>
      <c r="AT10" s="360">
        <f>AQ10/AN10*100-100</f>
        <v>-0.17859310249163229</v>
      </c>
      <c r="AU10" s="361"/>
      <c r="AV10" s="362"/>
      <c r="AW10" s="363">
        <f t="shared" si="3"/>
        <v>15</v>
      </c>
      <c r="AX10" s="364"/>
      <c r="BA10" s="314" t="s">
        <v>166</v>
      </c>
      <c r="BB10" s="314">
        <v>1475213</v>
      </c>
      <c r="BC10" s="314">
        <v>691837</v>
      </c>
      <c r="BF10" s="314" t="s">
        <v>166</v>
      </c>
      <c r="BG10" s="314">
        <v>1538262</v>
      </c>
      <c r="BH10" s="314">
        <v>747452</v>
      </c>
    </row>
    <row r="11" spans="2:68" s="72" customFormat="1" ht="15.75" customHeight="1">
      <c r="C11" s="82"/>
      <c r="D11" s="82"/>
      <c r="E11" s="104"/>
      <c r="F11" s="348" t="s">
        <v>167</v>
      </c>
      <c r="G11" s="349"/>
      <c r="H11" s="349"/>
      <c r="I11" s="349"/>
      <c r="J11" s="350"/>
      <c r="K11" s="351">
        <f>AN11</f>
        <v>57425</v>
      </c>
      <c r="L11" s="352"/>
      <c r="M11" s="352"/>
      <c r="N11" s="353"/>
      <c r="O11" s="354">
        <f>AQ11</f>
        <v>57060</v>
      </c>
      <c r="P11" s="352"/>
      <c r="Q11" s="352"/>
      <c r="R11" s="353"/>
      <c r="S11" s="355">
        <f t="shared" si="0"/>
        <v>-0.63561166739225428</v>
      </c>
      <c r="T11" s="355"/>
      <c r="U11" s="356">
        <f>AW11</f>
        <v>16</v>
      </c>
      <c r="V11" s="357"/>
      <c r="W11" s="351">
        <f>VLOOKUP(F11,$BA$6:$BC$41,3,FALSE)</f>
        <v>24103</v>
      </c>
      <c r="X11" s="352"/>
      <c r="Y11" s="352"/>
      <c r="Z11" s="353"/>
      <c r="AA11" s="354">
        <f>VLOOKUP(F11,$BF$7:$BH$41,3,FALSE)</f>
        <v>24869</v>
      </c>
      <c r="AB11" s="352"/>
      <c r="AC11" s="352"/>
      <c r="AD11" s="353"/>
      <c r="AE11" s="355">
        <f t="shared" si="1"/>
        <v>3.1780276314151763</v>
      </c>
      <c r="AF11" s="355"/>
      <c r="AG11" s="356">
        <f t="shared" si="2"/>
        <v>26</v>
      </c>
      <c r="AH11" s="357"/>
      <c r="AK11" s="358" t="s">
        <v>167</v>
      </c>
      <c r="AL11" s="359"/>
      <c r="AM11" s="349"/>
      <c r="AN11" s="354">
        <v>57425</v>
      </c>
      <c r="AO11" s="352"/>
      <c r="AP11" s="353"/>
      <c r="AQ11" s="354">
        <v>57060</v>
      </c>
      <c r="AR11" s="352"/>
      <c r="AS11" s="353"/>
      <c r="AT11" s="360">
        <f>AQ11/AN11*100-100</f>
        <v>-0.63561166739225428</v>
      </c>
      <c r="AU11" s="361"/>
      <c r="AV11" s="362"/>
      <c r="AW11" s="363">
        <f t="shared" si="3"/>
        <v>16</v>
      </c>
      <c r="AX11" s="364"/>
      <c r="BA11" s="314" t="s">
        <v>168</v>
      </c>
      <c r="BB11" s="314">
        <v>720779</v>
      </c>
      <c r="BC11" s="314">
        <v>311187</v>
      </c>
      <c r="BF11" s="314" t="s">
        <v>168</v>
      </c>
      <c r="BG11" s="314">
        <v>725493</v>
      </c>
      <c r="BH11" s="314">
        <v>332770</v>
      </c>
    </row>
    <row r="12" spans="2:68" s="72" customFormat="1" ht="15.75" customHeight="1">
      <c r="C12" s="82"/>
      <c r="D12" s="82"/>
      <c r="E12" s="104"/>
      <c r="F12" s="348" t="s">
        <v>169</v>
      </c>
      <c r="G12" s="349"/>
      <c r="H12" s="349"/>
      <c r="I12" s="349"/>
      <c r="J12" s="350"/>
      <c r="K12" s="351">
        <f>AN12</f>
        <v>45289</v>
      </c>
      <c r="L12" s="352"/>
      <c r="M12" s="352"/>
      <c r="N12" s="353"/>
      <c r="O12" s="354">
        <f>AQ12</f>
        <v>42069</v>
      </c>
      <c r="P12" s="352"/>
      <c r="Q12" s="352"/>
      <c r="R12" s="353"/>
      <c r="S12" s="355">
        <f t="shared" si="0"/>
        <v>-7.10989423480315</v>
      </c>
      <c r="T12" s="355"/>
      <c r="U12" s="356">
        <f>AW12</f>
        <v>31</v>
      </c>
      <c r="V12" s="357"/>
      <c r="W12" s="351">
        <f>VLOOKUP(F12,$BA$6:$BC$41,3,FALSE)</f>
        <v>17567</v>
      </c>
      <c r="X12" s="352"/>
      <c r="Y12" s="352"/>
      <c r="Z12" s="353"/>
      <c r="AA12" s="354">
        <f>VLOOKUP(F12,$BF$7:$BH$41,3,FALSE)</f>
        <v>17210</v>
      </c>
      <c r="AB12" s="352"/>
      <c r="AC12" s="352"/>
      <c r="AD12" s="353"/>
      <c r="AE12" s="355">
        <f t="shared" si="1"/>
        <v>-2.0322195024762237</v>
      </c>
      <c r="AF12" s="355"/>
      <c r="AG12" s="356">
        <f t="shared" si="2"/>
        <v>36</v>
      </c>
      <c r="AH12" s="357"/>
      <c r="AK12" s="358" t="s">
        <v>169</v>
      </c>
      <c r="AL12" s="359"/>
      <c r="AM12" s="349"/>
      <c r="AN12" s="354">
        <v>45289</v>
      </c>
      <c r="AO12" s="352"/>
      <c r="AP12" s="353"/>
      <c r="AQ12" s="354">
        <v>42069</v>
      </c>
      <c r="AR12" s="352"/>
      <c r="AS12" s="353"/>
      <c r="AT12" s="360">
        <f>AQ12/AN12*100-100</f>
        <v>-7.10989423480315</v>
      </c>
      <c r="AU12" s="361"/>
      <c r="AV12" s="362"/>
      <c r="AW12" s="363">
        <f t="shared" si="3"/>
        <v>31</v>
      </c>
      <c r="AX12" s="364"/>
      <c r="BA12" s="314" t="s">
        <v>170</v>
      </c>
      <c r="BB12" s="314">
        <v>406586</v>
      </c>
      <c r="BC12" s="314">
        <v>165746</v>
      </c>
      <c r="BF12" s="314" t="s">
        <v>170</v>
      </c>
      <c r="BG12" s="314">
        <v>388078</v>
      </c>
      <c r="BH12" s="314">
        <v>165473</v>
      </c>
    </row>
    <row r="13" spans="2:68" s="72" customFormat="1" ht="15.75" customHeight="1">
      <c r="C13" s="82"/>
      <c r="D13" s="82"/>
      <c r="E13" s="104"/>
      <c r="F13" s="315" t="s">
        <v>171</v>
      </c>
      <c r="G13" s="316"/>
      <c r="H13" s="316"/>
      <c r="I13" s="316"/>
      <c r="J13" s="317"/>
      <c r="K13" s="318">
        <f>AN13</f>
        <v>32096</v>
      </c>
      <c r="L13" s="319"/>
      <c r="M13" s="319"/>
      <c r="N13" s="320"/>
      <c r="O13" s="321">
        <f>AQ13</f>
        <v>31665</v>
      </c>
      <c r="P13" s="319"/>
      <c r="Q13" s="319"/>
      <c r="R13" s="320"/>
      <c r="S13" s="322">
        <f t="shared" si="0"/>
        <v>-1.3428464606181478</v>
      </c>
      <c r="T13" s="322"/>
      <c r="U13" s="323">
        <f>AW13</f>
        <v>20</v>
      </c>
      <c r="V13" s="324"/>
      <c r="W13" s="318">
        <f>VLOOKUP(F13,$BA$6:$BC$41,3,FALSE)</f>
        <v>12580</v>
      </c>
      <c r="X13" s="319"/>
      <c r="Y13" s="319"/>
      <c r="Z13" s="320"/>
      <c r="AA13" s="321">
        <f>VLOOKUP(F13,$BF$7:$BH$41,3,FALSE)</f>
        <v>12932</v>
      </c>
      <c r="AB13" s="319"/>
      <c r="AC13" s="319"/>
      <c r="AD13" s="320"/>
      <c r="AE13" s="322">
        <f t="shared" si="1"/>
        <v>2.7980922098569181</v>
      </c>
      <c r="AF13" s="322"/>
      <c r="AG13" s="323">
        <f t="shared" si="2"/>
        <v>27</v>
      </c>
      <c r="AH13" s="324"/>
      <c r="AK13" s="325" t="s">
        <v>171</v>
      </c>
      <c r="AL13" s="326"/>
      <c r="AM13" s="316"/>
      <c r="AN13" s="321">
        <v>32096</v>
      </c>
      <c r="AO13" s="319"/>
      <c r="AP13" s="320"/>
      <c r="AQ13" s="321">
        <v>31665</v>
      </c>
      <c r="AR13" s="319"/>
      <c r="AS13" s="320"/>
      <c r="AT13" s="327">
        <f>AQ13/AN13*100-100</f>
        <v>-1.3428464606181478</v>
      </c>
      <c r="AU13" s="328"/>
      <c r="AV13" s="329"/>
      <c r="AW13" s="330">
        <f t="shared" si="3"/>
        <v>20</v>
      </c>
      <c r="AX13" s="331"/>
      <c r="BA13" s="314" t="s">
        <v>172</v>
      </c>
      <c r="BB13" s="314">
        <v>258227</v>
      </c>
      <c r="BC13" s="314">
        <v>107397</v>
      </c>
      <c r="BF13" s="314" t="s">
        <v>172</v>
      </c>
      <c r="BG13" s="314">
        <v>258422</v>
      </c>
      <c r="BH13" s="314">
        <v>112191</v>
      </c>
    </row>
    <row r="14" spans="2:68" s="72" customFormat="1" ht="15.75" customHeight="1">
      <c r="C14" s="365"/>
      <c r="D14" s="365"/>
      <c r="E14" s="366"/>
      <c r="F14" s="334" t="s">
        <v>39</v>
      </c>
      <c r="G14" s="335"/>
      <c r="H14" s="335"/>
      <c r="I14" s="335"/>
      <c r="J14" s="336"/>
      <c r="K14" s="337">
        <f>SUM(K9:N13)</f>
        <v>714415</v>
      </c>
      <c r="L14" s="338"/>
      <c r="M14" s="339"/>
      <c r="N14" s="339"/>
      <c r="O14" s="338">
        <f>SUM(O9:R13)</f>
        <v>691582</v>
      </c>
      <c r="P14" s="338"/>
      <c r="Q14" s="339"/>
      <c r="R14" s="339"/>
      <c r="S14" s="340">
        <f t="shared" si="0"/>
        <v>-3.1960415164855078</v>
      </c>
      <c r="T14" s="341"/>
      <c r="U14" s="342"/>
      <c r="V14" s="343"/>
      <c r="W14" s="337">
        <f>SUM(W9:Z13)</f>
        <v>293031</v>
      </c>
      <c r="X14" s="338"/>
      <c r="Y14" s="339"/>
      <c r="Z14" s="339"/>
      <c r="AA14" s="338">
        <f>SUM(AA9:AD13)</f>
        <v>296206</v>
      </c>
      <c r="AB14" s="338"/>
      <c r="AC14" s="339"/>
      <c r="AD14" s="339"/>
      <c r="AE14" s="340">
        <f>AA14/W14*100-100</f>
        <v>1.0835031105924031</v>
      </c>
      <c r="AF14" s="341"/>
      <c r="AG14" s="342"/>
      <c r="AH14" s="343"/>
      <c r="BA14" s="314" t="s">
        <v>173</v>
      </c>
      <c r="BB14" s="314">
        <v>173019</v>
      </c>
      <c r="BC14" s="314">
        <v>73035</v>
      </c>
      <c r="BF14" s="314" t="s">
        <v>173</v>
      </c>
      <c r="BG14" s="314">
        <v>172710</v>
      </c>
      <c r="BH14" s="314">
        <v>75722</v>
      </c>
    </row>
    <row r="15" spans="2:68" s="72" customFormat="1" ht="15.75" customHeight="1">
      <c r="C15" s="367" t="s">
        <v>174</v>
      </c>
      <c r="D15" s="367"/>
      <c r="E15" s="347"/>
      <c r="F15" s="297" t="s">
        <v>175</v>
      </c>
      <c r="G15" s="298"/>
      <c r="H15" s="298"/>
      <c r="I15" s="298"/>
      <c r="J15" s="299"/>
      <c r="K15" s="300">
        <f t="shared" ref="K15:K22" si="4">AN15</f>
        <v>720779</v>
      </c>
      <c r="L15" s="301"/>
      <c r="M15" s="301"/>
      <c r="N15" s="302"/>
      <c r="O15" s="303">
        <f t="shared" ref="O15:O22" si="5">AQ15</f>
        <v>725493</v>
      </c>
      <c r="P15" s="301"/>
      <c r="Q15" s="301"/>
      <c r="R15" s="302"/>
      <c r="S15" s="304">
        <f t="shared" si="0"/>
        <v>0.6540146147432182</v>
      </c>
      <c r="T15" s="304"/>
      <c r="U15" s="305">
        <f t="shared" ref="U15:U22" si="6">AW15</f>
        <v>10</v>
      </c>
      <c r="V15" s="306"/>
      <c r="W15" s="300">
        <f t="shared" ref="W15:W22" si="7">VLOOKUP(F15,$BA$6:$BC$41,3,FALSE)</f>
        <v>311187</v>
      </c>
      <c r="X15" s="301"/>
      <c r="Y15" s="301"/>
      <c r="Z15" s="302"/>
      <c r="AA15" s="303">
        <f t="shared" ref="AA15:AA22" si="8">VLOOKUP(F15,$BF$7:$BH$41,3,FALSE)</f>
        <v>332770</v>
      </c>
      <c r="AB15" s="301"/>
      <c r="AC15" s="301"/>
      <c r="AD15" s="302"/>
      <c r="AE15" s="355">
        <f>AA15/W15*100-100</f>
        <v>6.9357010414959461</v>
      </c>
      <c r="AF15" s="355"/>
      <c r="AG15" s="305">
        <f>RANK(AE15,$AE$6:$AF$42,0)</f>
        <v>10</v>
      </c>
      <c r="AH15" s="306"/>
      <c r="AK15" s="307" t="s">
        <v>175</v>
      </c>
      <c r="AL15" s="308"/>
      <c r="AM15" s="298"/>
      <c r="AN15" s="303">
        <v>720779</v>
      </c>
      <c r="AO15" s="301"/>
      <c r="AP15" s="302"/>
      <c r="AQ15" s="303">
        <v>725493</v>
      </c>
      <c r="AR15" s="301"/>
      <c r="AS15" s="302"/>
      <c r="AT15" s="309">
        <f t="shared" ref="AT15:AT22" si="9">AQ15/AN15*100-100</f>
        <v>0.6540146147432182</v>
      </c>
      <c r="AU15" s="310"/>
      <c r="AV15" s="311"/>
      <c r="AW15" s="312">
        <f t="shared" si="3"/>
        <v>10</v>
      </c>
      <c r="AX15" s="313"/>
      <c r="BA15" s="314" t="s">
        <v>176</v>
      </c>
      <c r="BB15" s="314">
        <v>423894</v>
      </c>
      <c r="BC15" s="314">
        <v>180170</v>
      </c>
      <c r="BF15" s="314" t="s">
        <v>176</v>
      </c>
      <c r="BG15" s="314">
        <v>436905</v>
      </c>
      <c r="BH15" s="314">
        <v>193204</v>
      </c>
    </row>
    <row r="16" spans="2:68" s="72" customFormat="1" ht="15.75" customHeight="1">
      <c r="C16" s="82"/>
      <c r="D16" s="82"/>
      <c r="E16" s="104"/>
      <c r="F16" s="348" t="s">
        <v>177</v>
      </c>
      <c r="G16" s="349"/>
      <c r="H16" s="349"/>
      <c r="I16" s="349"/>
      <c r="J16" s="350"/>
      <c r="K16" s="351">
        <f t="shared" si="4"/>
        <v>225714</v>
      </c>
      <c r="L16" s="352"/>
      <c r="M16" s="352"/>
      <c r="N16" s="353"/>
      <c r="O16" s="354">
        <f t="shared" si="5"/>
        <v>223705</v>
      </c>
      <c r="P16" s="352"/>
      <c r="Q16" s="352"/>
      <c r="R16" s="353"/>
      <c r="S16" s="355">
        <f t="shared" si="0"/>
        <v>-0.89006441780306034</v>
      </c>
      <c r="T16" s="355"/>
      <c r="U16" s="356">
        <f t="shared" si="6"/>
        <v>18</v>
      </c>
      <c r="V16" s="357"/>
      <c r="W16" s="351">
        <f t="shared" si="7"/>
        <v>95824</v>
      </c>
      <c r="X16" s="352"/>
      <c r="Y16" s="352"/>
      <c r="Z16" s="353"/>
      <c r="AA16" s="354">
        <f t="shared" si="8"/>
        <v>100360</v>
      </c>
      <c r="AB16" s="352"/>
      <c r="AC16" s="352"/>
      <c r="AD16" s="353"/>
      <c r="AE16" s="355">
        <f t="shared" si="1"/>
        <v>4.7336784104190883</v>
      </c>
      <c r="AF16" s="355"/>
      <c r="AG16" s="356">
        <f t="shared" si="2"/>
        <v>16</v>
      </c>
      <c r="AH16" s="357"/>
      <c r="AK16" s="358" t="s">
        <v>177</v>
      </c>
      <c r="AL16" s="359"/>
      <c r="AM16" s="349"/>
      <c r="AN16" s="354">
        <v>225714</v>
      </c>
      <c r="AO16" s="352"/>
      <c r="AP16" s="353"/>
      <c r="AQ16" s="354">
        <v>223705</v>
      </c>
      <c r="AR16" s="352"/>
      <c r="AS16" s="353"/>
      <c r="AT16" s="360">
        <f t="shared" si="9"/>
        <v>-0.89006441780306034</v>
      </c>
      <c r="AU16" s="361"/>
      <c r="AV16" s="362"/>
      <c r="AW16" s="363">
        <f t="shared" si="3"/>
        <v>18</v>
      </c>
      <c r="AX16" s="364"/>
      <c r="BA16" s="314" t="s">
        <v>178</v>
      </c>
      <c r="BB16" s="314">
        <v>194086</v>
      </c>
      <c r="BC16" s="314">
        <v>79120</v>
      </c>
      <c r="BF16" s="314" t="s">
        <v>178</v>
      </c>
      <c r="BG16" s="314">
        <v>188856</v>
      </c>
      <c r="BH16" s="314">
        <v>81864</v>
      </c>
    </row>
    <row r="17" spans="3:66" s="72" customFormat="1" ht="15.75" customHeight="1">
      <c r="C17" s="82"/>
      <c r="D17" s="82"/>
      <c r="E17" s="104"/>
      <c r="F17" s="348" t="s">
        <v>179</v>
      </c>
      <c r="G17" s="349"/>
      <c r="H17" s="349"/>
      <c r="I17" s="349"/>
      <c r="J17" s="350"/>
      <c r="K17" s="351">
        <f t="shared" si="4"/>
        <v>232922</v>
      </c>
      <c r="L17" s="352"/>
      <c r="M17" s="352"/>
      <c r="N17" s="353"/>
      <c r="O17" s="354">
        <f t="shared" si="5"/>
        <v>239169</v>
      </c>
      <c r="P17" s="352"/>
      <c r="Q17" s="352"/>
      <c r="R17" s="353"/>
      <c r="S17" s="355">
        <f t="shared" si="0"/>
        <v>2.6820137213316144</v>
      </c>
      <c r="T17" s="355"/>
      <c r="U17" s="356">
        <f t="shared" si="6"/>
        <v>6</v>
      </c>
      <c r="V17" s="357"/>
      <c r="W17" s="351">
        <f t="shared" si="7"/>
        <v>102020</v>
      </c>
      <c r="X17" s="352"/>
      <c r="Y17" s="352"/>
      <c r="Z17" s="353"/>
      <c r="AA17" s="354">
        <f t="shared" si="8"/>
        <v>110519</v>
      </c>
      <c r="AB17" s="352"/>
      <c r="AC17" s="352"/>
      <c r="AD17" s="353"/>
      <c r="AE17" s="355">
        <f t="shared" si="1"/>
        <v>8.3307194667712139</v>
      </c>
      <c r="AF17" s="355"/>
      <c r="AG17" s="356">
        <f t="shared" si="2"/>
        <v>3</v>
      </c>
      <c r="AH17" s="357"/>
      <c r="AK17" s="358" t="s">
        <v>179</v>
      </c>
      <c r="AL17" s="359"/>
      <c r="AM17" s="349"/>
      <c r="AN17" s="354">
        <v>232922</v>
      </c>
      <c r="AO17" s="352"/>
      <c r="AP17" s="353"/>
      <c r="AQ17" s="354">
        <v>239169</v>
      </c>
      <c r="AR17" s="352"/>
      <c r="AS17" s="353"/>
      <c r="AT17" s="360">
        <f t="shared" si="9"/>
        <v>2.6820137213316144</v>
      </c>
      <c r="AU17" s="361"/>
      <c r="AV17" s="362"/>
      <c r="AW17" s="363">
        <f t="shared" si="3"/>
        <v>6</v>
      </c>
      <c r="AX17" s="364"/>
      <c r="BA17" s="314" t="s">
        <v>180</v>
      </c>
      <c r="BB17" s="314">
        <v>239348</v>
      </c>
      <c r="BC17" s="314">
        <v>97951</v>
      </c>
      <c r="BF17" s="314" t="s">
        <v>180</v>
      </c>
      <c r="BG17" s="314">
        <v>242389</v>
      </c>
      <c r="BH17" s="314">
        <v>102532</v>
      </c>
    </row>
    <row r="18" spans="3:66" s="72" customFormat="1" ht="15.75" customHeight="1">
      <c r="C18" s="82"/>
      <c r="D18" s="82"/>
      <c r="E18" s="104"/>
      <c r="F18" s="348" t="s">
        <v>181</v>
      </c>
      <c r="G18" s="349"/>
      <c r="H18" s="349"/>
      <c r="I18" s="349"/>
      <c r="J18" s="350"/>
      <c r="K18" s="351">
        <f t="shared" si="4"/>
        <v>130190</v>
      </c>
      <c r="L18" s="352"/>
      <c r="M18" s="352"/>
      <c r="N18" s="353"/>
      <c r="O18" s="354">
        <f t="shared" si="5"/>
        <v>136516</v>
      </c>
      <c r="P18" s="352"/>
      <c r="Q18" s="352"/>
      <c r="R18" s="353"/>
      <c r="S18" s="355">
        <f t="shared" si="0"/>
        <v>4.8590521545433631</v>
      </c>
      <c r="T18" s="355"/>
      <c r="U18" s="356">
        <f t="shared" si="6"/>
        <v>2</v>
      </c>
      <c r="V18" s="357"/>
      <c r="W18" s="351">
        <f t="shared" si="7"/>
        <v>53416</v>
      </c>
      <c r="X18" s="352"/>
      <c r="Y18" s="352"/>
      <c r="Z18" s="353"/>
      <c r="AA18" s="354">
        <f t="shared" si="8"/>
        <v>58339</v>
      </c>
      <c r="AB18" s="352"/>
      <c r="AC18" s="352"/>
      <c r="AD18" s="353"/>
      <c r="AE18" s="355">
        <f t="shared" si="1"/>
        <v>9.2163396735060559</v>
      </c>
      <c r="AF18" s="355"/>
      <c r="AG18" s="356">
        <f t="shared" si="2"/>
        <v>2</v>
      </c>
      <c r="AH18" s="357"/>
      <c r="AK18" s="358" t="s">
        <v>181</v>
      </c>
      <c r="AL18" s="359"/>
      <c r="AM18" s="349"/>
      <c r="AN18" s="354">
        <v>130190</v>
      </c>
      <c r="AO18" s="352"/>
      <c r="AP18" s="353"/>
      <c r="AQ18" s="354">
        <v>136516</v>
      </c>
      <c r="AR18" s="352"/>
      <c r="AS18" s="353"/>
      <c r="AT18" s="360">
        <f t="shared" si="9"/>
        <v>4.8590521545433631</v>
      </c>
      <c r="AU18" s="361"/>
      <c r="AV18" s="362"/>
      <c r="AW18" s="363">
        <f t="shared" si="3"/>
        <v>2</v>
      </c>
      <c r="AX18" s="364"/>
      <c r="BA18" s="314" t="s">
        <v>182</v>
      </c>
      <c r="BB18" s="314">
        <v>57425</v>
      </c>
      <c r="BC18" s="314">
        <v>24103</v>
      </c>
      <c r="BF18" s="314" t="s">
        <v>182</v>
      </c>
      <c r="BG18" s="314">
        <v>57060</v>
      </c>
      <c r="BH18" s="314">
        <v>24869</v>
      </c>
    </row>
    <row r="19" spans="3:66" s="72" customFormat="1" ht="15.75" customHeight="1">
      <c r="C19" s="82"/>
      <c r="D19" s="82"/>
      <c r="E19" s="104"/>
      <c r="F19" s="348" t="s">
        <v>183</v>
      </c>
      <c r="G19" s="349"/>
      <c r="H19" s="349"/>
      <c r="I19" s="349"/>
      <c r="J19" s="350"/>
      <c r="K19" s="368">
        <f t="shared" si="4"/>
        <v>128737</v>
      </c>
      <c r="L19" s="369"/>
      <c r="M19" s="369"/>
      <c r="N19" s="370"/>
      <c r="O19" s="354">
        <f t="shared" si="5"/>
        <v>132325</v>
      </c>
      <c r="P19" s="352"/>
      <c r="Q19" s="352"/>
      <c r="R19" s="353"/>
      <c r="S19" s="355">
        <f t="shared" si="0"/>
        <v>2.7870775301583848</v>
      </c>
      <c r="T19" s="355"/>
      <c r="U19" s="356">
        <f t="shared" si="6"/>
        <v>5</v>
      </c>
      <c r="V19" s="357"/>
      <c r="W19" s="368">
        <f t="shared" si="7"/>
        <v>55910</v>
      </c>
      <c r="X19" s="369"/>
      <c r="Y19" s="369"/>
      <c r="Z19" s="370"/>
      <c r="AA19" s="354">
        <f t="shared" si="8"/>
        <v>60257</v>
      </c>
      <c r="AB19" s="352"/>
      <c r="AC19" s="352"/>
      <c r="AD19" s="353"/>
      <c r="AE19" s="355">
        <f t="shared" si="1"/>
        <v>7.774995528527981</v>
      </c>
      <c r="AF19" s="355"/>
      <c r="AG19" s="356">
        <f t="shared" si="2"/>
        <v>6</v>
      </c>
      <c r="AH19" s="357"/>
      <c r="AK19" s="358" t="s">
        <v>183</v>
      </c>
      <c r="AL19" s="359"/>
      <c r="AM19" s="349"/>
      <c r="AN19" s="371">
        <v>128737</v>
      </c>
      <c r="AO19" s="369"/>
      <c r="AP19" s="370"/>
      <c r="AQ19" s="354">
        <v>132325</v>
      </c>
      <c r="AR19" s="352"/>
      <c r="AS19" s="353"/>
      <c r="AT19" s="360">
        <f t="shared" si="9"/>
        <v>2.7870775301583848</v>
      </c>
      <c r="AU19" s="361"/>
      <c r="AV19" s="362"/>
      <c r="AW19" s="363">
        <f t="shared" si="3"/>
        <v>5</v>
      </c>
      <c r="AX19" s="364"/>
      <c r="BA19" s="314" t="s">
        <v>184</v>
      </c>
      <c r="BB19" s="314">
        <v>45289</v>
      </c>
      <c r="BC19" s="314">
        <v>17567</v>
      </c>
      <c r="BF19" s="314" t="s">
        <v>184</v>
      </c>
      <c r="BG19" s="314">
        <v>42069</v>
      </c>
      <c r="BH19" s="314">
        <v>17210</v>
      </c>
    </row>
    <row r="20" spans="3:66" s="72" customFormat="1" ht="15.75" customHeight="1">
      <c r="C20" s="82"/>
      <c r="D20" s="82"/>
      <c r="E20" s="104"/>
      <c r="F20" s="348" t="s">
        <v>185</v>
      </c>
      <c r="G20" s="349"/>
      <c r="H20" s="349"/>
      <c r="I20" s="349"/>
      <c r="J20" s="350"/>
      <c r="K20" s="351">
        <f t="shared" si="4"/>
        <v>84460</v>
      </c>
      <c r="L20" s="352"/>
      <c r="M20" s="352"/>
      <c r="N20" s="353"/>
      <c r="O20" s="354">
        <f t="shared" si="5"/>
        <v>83913</v>
      </c>
      <c r="P20" s="352"/>
      <c r="Q20" s="352"/>
      <c r="R20" s="353"/>
      <c r="S20" s="355">
        <f t="shared" si="0"/>
        <v>-0.64764385507932332</v>
      </c>
      <c r="T20" s="355"/>
      <c r="U20" s="356">
        <f t="shared" si="6"/>
        <v>17</v>
      </c>
      <c r="V20" s="357"/>
      <c r="W20" s="351">
        <f t="shared" si="7"/>
        <v>33356</v>
      </c>
      <c r="X20" s="352"/>
      <c r="Y20" s="352"/>
      <c r="Z20" s="353"/>
      <c r="AA20" s="354">
        <f t="shared" si="8"/>
        <v>34879</v>
      </c>
      <c r="AB20" s="352"/>
      <c r="AC20" s="352"/>
      <c r="AD20" s="353"/>
      <c r="AE20" s="355">
        <f t="shared" si="1"/>
        <v>4.5658951912699308</v>
      </c>
      <c r="AF20" s="355"/>
      <c r="AG20" s="356">
        <f t="shared" si="2"/>
        <v>18</v>
      </c>
      <c r="AH20" s="357"/>
      <c r="AK20" s="358" t="s">
        <v>185</v>
      </c>
      <c r="AL20" s="359"/>
      <c r="AM20" s="349"/>
      <c r="AN20" s="354">
        <v>84460</v>
      </c>
      <c r="AO20" s="352"/>
      <c r="AP20" s="353"/>
      <c r="AQ20" s="354">
        <v>83913</v>
      </c>
      <c r="AR20" s="352"/>
      <c r="AS20" s="353"/>
      <c r="AT20" s="360">
        <f t="shared" si="9"/>
        <v>-0.64764385507932332</v>
      </c>
      <c r="AU20" s="361"/>
      <c r="AV20" s="362"/>
      <c r="AW20" s="363">
        <f t="shared" si="3"/>
        <v>17</v>
      </c>
      <c r="AX20" s="364"/>
      <c r="BA20" s="314" t="s">
        <v>186</v>
      </c>
      <c r="BB20" s="314">
        <v>167378</v>
      </c>
      <c r="BC20" s="314">
        <v>69778</v>
      </c>
      <c r="BF20" s="314" t="s">
        <v>186</v>
      </c>
      <c r="BG20" s="314">
        <v>162439</v>
      </c>
      <c r="BH20" s="314">
        <v>70478</v>
      </c>
    </row>
    <row r="21" spans="3:66" s="72" customFormat="1" ht="15.75" customHeight="1">
      <c r="C21" s="82"/>
      <c r="D21" s="82"/>
      <c r="E21" s="104"/>
      <c r="F21" s="348" t="s">
        <v>187</v>
      </c>
      <c r="G21" s="349"/>
      <c r="H21" s="349"/>
      <c r="I21" s="349"/>
      <c r="J21" s="350"/>
      <c r="K21" s="351">
        <f t="shared" si="4"/>
        <v>40343</v>
      </c>
      <c r="L21" s="352"/>
      <c r="M21" s="352"/>
      <c r="N21" s="353"/>
      <c r="O21" s="354">
        <f t="shared" si="5"/>
        <v>39869</v>
      </c>
      <c r="P21" s="352"/>
      <c r="Q21" s="352"/>
      <c r="R21" s="353"/>
      <c r="S21" s="355">
        <f t="shared" si="0"/>
        <v>-1.1749250179708923</v>
      </c>
      <c r="T21" s="355"/>
      <c r="U21" s="356">
        <f t="shared" si="6"/>
        <v>19</v>
      </c>
      <c r="V21" s="357"/>
      <c r="W21" s="351">
        <f t="shared" si="7"/>
        <v>16067</v>
      </c>
      <c r="X21" s="352"/>
      <c r="Y21" s="352"/>
      <c r="Z21" s="353"/>
      <c r="AA21" s="354">
        <f t="shared" si="8"/>
        <v>17099</v>
      </c>
      <c r="AB21" s="352"/>
      <c r="AC21" s="352"/>
      <c r="AD21" s="353"/>
      <c r="AE21" s="355">
        <f t="shared" si="1"/>
        <v>6.4231032551191873</v>
      </c>
      <c r="AF21" s="355"/>
      <c r="AG21" s="356">
        <f t="shared" si="2"/>
        <v>12</v>
      </c>
      <c r="AH21" s="357"/>
      <c r="AK21" s="358" t="s">
        <v>187</v>
      </c>
      <c r="AL21" s="359"/>
      <c r="AM21" s="349"/>
      <c r="AN21" s="354">
        <v>40343</v>
      </c>
      <c r="AO21" s="352"/>
      <c r="AP21" s="353"/>
      <c r="AQ21" s="354">
        <v>39869</v>
      </c>
      <c r="AR21" s="352"/>
      <c r="AS21" s="353"/>
      <c r="AT21" s="360">
        <f t="shared" si="9"/>
        <v>-1.1749250179708923</v>
      </c>
      <c r="AU21" s="361"/>
      <c r="AV21" s="362"/>
      <c r="AW21" s="363">
        <f t="shared" si="3"/>
        <v>19</v>
      </c>
      <c r="AX21" s="364"/>
      <c r="BA21" s="314" t="s">
        <v>188</v>
      </c>
      <c r="BB21" s="314">
        <v>225714</v>
      </c>
      <c r="BC21" s="314">
        <v>95824</v>
      </c>
      <c r="BF21" s="314" t="s">
        <v>188</v>
      </c>
      <c r="BG21" s="314">
        <v>223705</v>
      </c>
      <c r="BH21" s="314">
        <v>100360</v>
      </c>
    </row>
    <row r="22" spans="3:66" s="72" customFormat="1" ht="15.75" customHeight="1">
      <c r="C22" s="82"/>
      <c r="D22" s="82"/>
      <c r="E22" s="104"/>
      <c r="F22" s="315" t="s">
        <v>189</v>
      </c>
      <c r="G22" s="316"/>
      <c r="H22" s="316"/>
      <c r="I22" s="316"/>
      <c r="J22" s="317"/>
      <c r="K22" s="318">
        <f t="shared" si="4"/>
        <v>3214</v>
      </c>
      <c r="L22" s="319"/>
      <c r="M22" s="319"/>
      <c r="N22" s="320"/>
      <c r="O22" s="321">
        <f t="shared" si="5"/>
        <v>3038</v>
      </c>
      <c r="P22" s="319"/>
      <c r="Q22" s="319"/>
      <c r="R22" s="320"/>
      <c r="S22" s="322">
        <f t="shared" si="0"/>
        <v>-5.47604231487243</v>
      </c>
      <c r="T22" s="322"/>
      <c r="U22" s="323">
        <f t="shared" si="6"/>
        <v>28</v>
      </c>
      <c r="V22" s="324"/>
      <c r="W22" s="318">
        <f t="shared" si="7"/>
        <v>1122</v>
      </c>
      <c r="X22" s="319"/>
      <c r="Y22" s="319"/>
      <c r="Z22" s="320"/>
      <c r="AA22" s="321">
        <f t="shared" si="8"/>
        <v>1127</v>
      </c>
      <c r="AB22" s="319"/>
      <c r="AC22" s="319"/>
      <c r="AD22" s="320"/>
      <c r="AE22" s="322">
        <f t="shared" si="1"/>
        <v>0.44563279857396765</v>
      </c>
      <c r="AF22" s="322"/>
      <c r="AG22" s="323">
        <f t="shared" si="2"/>
        <v>32</v>
      </c>
      <c r="AH22" s="324"/>
      <c r="AK22" s="325" t="s">
        <v>189</v>
      </c>
      <c r="AL22" s="326"/>
      <c r="AM22" s="316"/>
      <c r="AN22" s="321">
        <v>3214</v>
      </c>
      <c r="AO22" s="319"/>
      <c r="AP22" s="320"/>
      <c r="AQ22" s="321">
        <v>3038</v>
      </c>
      <c r="AR22" s="319"/>
      <c r="AS22" s="320"/>
      <c r="AT22" s="327">
        <f t="shared" si="9"/>
        <v>-5.47604231487243</v>
      </c>
      <c r="AU22" s="328"/>
      <c r="AV22" s="329"/>
      <c r="AW22" s="330">
        <f t="shared" si="3"/>
        <v>28</v>
      </c>
      <c r="AX22" s="331"/>
      <c r="BA22" s="314" t="s">
        <v>190</v>
      </c>
      <c r="BB22" s="314">
        <v>232922</v>
      </c>
      <c r="BC22" s="314">
        <v>102020</v>
      </c>
      <c r="BF22" s="314" t="s">
        <v>190</v>
      </c>
      <c r="BG22" s="314">
        <v>239169</v>
      </c>
      <c r="BH22" s="314">
        <v>110519</v>
      </c>
    </row>
    <row r="23" spans="3:66" s="72" customFormat="1" ht="15.75" customHeight="1">
      <c r="C23" s="365"/>
      <c r="D23" s="365"/>
      <c r="E23" s="366"/>
      <c r="F23" s="334" t="s">
        <v>39</v>
      </c>
      <c r="G23" s="335"/>
      <c r="H23" s="335"/>
      <c r="I23" s="335"/>
      <c r="J23" s="336"/>
      <c r="K23" s="337">
        <f>SUM(K15:N22)</f>
        <v>1566359</v>
      </c>
      <c r="L23" s="338"/>
      <c r="M23" s="339"/>
      <c r="N23" s="339"/>
      <c r="O23" s="338">
        <f>SUM(O15:R22)</f>
        <v>1584028</v>
      </c>
      <c r="P23" s="338"/>
      <c r="Q23" s="339"/>
      <c r="R23" s="339"/>
      <c r="S23" s="340">
        <f t="shared" si="0"/>
        <v>1.1280300365369698</v>
      </c>
      <c r="T23" s="341"/>
      <c r="U23" s="342"/>
      <c r="V23" s="343"/>
      <c r="W23" s="337">
        <f>SUM(W15:Z22)</f>
        <v>668902</v>
      </c>
      <c r="X23" s="338"/>
      <c r="Y23" s="339"/>
      <c r="Z23" s="339"/>
      <c r="AA23" s="338">
        <f>SUM(AA15:AD22)</f>
        <v>715350</v>
      </c>
      <c r="AB23" s="338"/>
      <c r="AC23" s="339"/>
      <c r="AD23" s="339"/>
      <c r="AE23" s="340">
        <f>AA23/W23*100-100</f>
        <v>6.9439170461442785</v>
      </c>
      <c r="AF23" s="341"/>
      <c r="AG23" s="342"/>
      <c r="AH23" s="343"/>
      <c r="BA23" s="314" t="s">
        <v>191</v>
      </c>
      <c r="BB23" s="314">
        <v>101514</v>
      </c>
      <c r="BC23" s="314">
        <v>43088</v>
      </c>
      <c r="BF23" s="314" t="s">
        <v>191</v>
      </c>
      <c r="BG23" s="314">
        <v>101780</v>
      </c>
      <c r="BH23" s="314">
        <v>45361</v>
      </c>
    </row>
    <row r="24" spans="3:66" s="72" customFormat="1" ht="15.75" customHeight="1">
      <c r="C24" s="367" t="s">
        <v>192</v>
      </c>
      <c r="D24" s="367"/>
      <c r="E24" s="347"/>
      <c r="F24" s="297" t="s">
        <v>193</v>
      </c>
      <c r="G24" s="298"/>
      <c r="H24" s="298"/>
      <c r="I24" s="298"/>
      <c r="J24" s="299"/>
      <c r="K24" s="300">
        <f t="shared" ref="K24:K31" si="10">AN24</f>
        <v>258227</v>
      </c>
      <c r="L24" s="301"/>
      <c r="M24" s="301"/>
      <c r="N24" s="302"/>
      <c r="O24" s="303">
        <f t="shared" ref="O24:O31" si="11">AQ24</f>
        <v>258422</v>
      </c>
      <c r="P24" s="301"/>
      <c r="Q24" s="301"/>
      <c r="R24" s="302"/>
      <c r="S24" s="304">
        <f t="shared" si="0"/>
        <v>7.5514953897155124E-2</v>
      </c>
      <c r="T24" s="304"/>
      <c r="U24" s="305">
        <f t="shared" ref="U24:U31" si="12">AW24</f>
        <v>14</v>
      </c>
      <c r="V24" s="306"/>
      <c r="W24" s="300">
        <f t="shared" ref="W24:W31" si="13">VLOOKUP(F24,$BA$6:$BC$41,3,FALSE)</f>
        <v>107397</v>
      </c>
      <c r="X24" s="301"/>
      <c r="Y24" s="301"/>
      <c r="Z24" s="302"/>
      <c r="AA24" s="303">
        <f t="shared" ref="AA24:AA31" si="14">VLOOKUP(F24,$BF$7:$BH$41,3,FALSE)</f>
        <v>112191</v>
      </c>
      <c r="AB24" s="301"/>
      <c r="AC24" s="301"/>
      <c r="AD24" s="302"/>
      <c r="AE24" s="304">
        <f t="shared" si="1"/>
        <v>4.4638118383195007</v>
      </c>
      <c r="AF24" s="304"/>
      <c r="AG24" s="305">
        <f t="shared" si="2"/>
        <v>20</v>
      </c>
      <c r="AH24" s="306"/>
      <c r="AK24" s="307" t="s">
        <v>193</v>
      </c>
      <c r="AL24" s="308"/>
      <c r="AM24" s="298"/>
      <c r="AN24" s="303">
        <v>258227</v>
      </c>
      <c r="AO24" s="301"/>
      <c r="AP24" s="302"/>
      <c r="AQ24" s="303">
        <v>258422</v>
      </c>
      <c r="AR24" s="301"/>
      <c r="AS24" s="302"/>
      <c r="AT24" s="309">
        <f t="shared" ref="AT24:AT31" si="15">AQ24/AN24*100-100</f>
        <v>7.5514953897155124E-2</v>
      </c>
      <c r="AU24" s="310"/>
      <c r="AV24" s="311"/>
      <c r="AW24" s="312">
        <f t="shared" si="3"/>
        <v>14</v>
      </c>
      <c r="AX24" s="313"/>
      <c r="BA24" s="314" t="s">
        <v>194</v>
      </c>
      <c r="BB24" s="314">
        <v>130190</v>
      </c>
      <c r="BC24" s="314">
        <v>53416</v>
      </c>
      <c r="BF24" s="314" t="s">
        <v>194</v>
      </c>
      <c r="BG24" s="314">
        <v>136516</v>
      </c>
      <c r="BH24" s="314">
        <v>58339</v>
      </c>
    </row>
    <row r="25" spans="3:66" s="72" customFormat="1" ht="15.75" customHeight="1">
      <c r="C25" s="82"/>
      <c r="D25" s="82"/>
      <c r="E25" s="104"/>
      <c r="F25" s="348" t="s">
        <v>195</v>
      </c>
      <c r="G25" s="349"/>
      <c r="H25" s="349"/>
      <c r="I25" s="349"/>
      <c r="J25" s="350"/>
      <c r="K25" s="351">
        <f t="shared" si="10"/>
        <v>423894</v>
      </c>
      <c r="L25" s="352"/>
      <c r="M25" s="352"/>
      <c r="N25" s="353"/>
      <c r="O25" s="354">
        <f t="shared" si="11"/>
        <v>436905</v>
      </c>
      <c r="P25" s="352"/>
      <c r="Q25" s="352"/>
      <c r="R25" s="353"/>
      <c r="S25" s="355">
        <f t="shared" si="0"/>
        <v>3.0693994253280295</v>
      </c>
      <c r="T25" s="355"/>
      <c r="U25" s="356">
        <f t="shared" si="12"/>
        <v>4</v>
      </c>
      <c r="V25" s="357"/>
      <c r="W25" s="351">
        <f t="shared" si="13"/>
        <v>180170</v>
      </c>
      <c r="X25" s="352"/>
      <c r="Y25" s="352"/>
      <c r="Z25" s="353"/>
      <c r="AA25" s="354">
        <f t="shared" si="14"/>
        <v>193204</v>
      </c>
      <c r="AB25" s="352"/>
      <c r="AC25" s="352"/>
      <c r="AD25" s="353"/>
      <c r="AE25" s="355">
        <f t="shared" si="1"/>
        <v>7.234278736748621</v>
      </c>
      <c r="AF25" s="355"/>
      <c r="AG25" s="356">
        <f t="shared" si="2"/>
        <v>7</v>
      </c>
      <c r="AH25" s="357"/>
      <c r="AK25" s="358" t="s">
        <v>195</v>
      </c>
      <c r="AL25" s="359"/>
      <c r="AM25" s="349"/>
      <c r="AN25" s="354">
        <v>423894</v>
      </c>
      <c r="AO25" s="352"/>
      <c r="AP25" s="353"/>
      <c r="AQ25" s="354">
        <v>436905</v>
      </c>
      <c r="AR25" s="352"/>
      <c r="AS25" s="353"/>
      <c r="AT25" s="360">
        <f t="shared" si="15"/>
        <v>3.0693994253280295</v>
      </c>
      <c r="AU25" s="361"/>
      <c r="AV25" s="362"/>
      <c r="AW25" s="363">
        <f t="shared" si="3"/>
        <v>4</v>
      </c>
      <c r="AX25" s="364"/>
      <c r="BA25" s="314" t="s">
        <v>196</v>
      </c>
      <c r="BB25" s="314">
        <v>128737</v>
      </c>
      <c r="BC25" s="314">
        <v>55910</v>
      </c>
      <c r="BF25" s="314" t="s">
        <v>196</v>
      </c>
      <c r="BG25" s="314">
        <v>132325</v>
      </c>
      <c r="BH25" s="314">
        <v>60257</v>
      </c>
    </row>
    <row r="26" spans="3:66" s="72" customFormat="1" ht="15.75" customHeight="1">
      <c r="C26" s="82"/>
      <c r="D26" s="82"/>
      <c r="E26" s="104"/>
      <c r="F26" s="348" t="s">
        <v>197</v>
      </c>
      <c r="G26" s="349"/>
      <c r="H26" s="349"/>
      <c r="I26" s="349"/>
      <c r="J26" s="350"/>
      <c r="K26" s="351">
        <f t="shared" si="10"/>
        <v>239348</v>
      </c>
      <c r="L26" s="352"/>
      <c r="M26" s="352"/>
      <c r="N26" s="353"/>
      <c r="O26" s="354">
        <f t="shared" si="11"/>
        <v>242389</v>
      </c>
      <c r="P26" s="352"/>
      <c r="Q26" s="352"/>
      <c r="R26" s="353"/>
      <c r="S26" s="355">
        <f t="shared" si="0"/>
        <v>1.2705349532897685</v>
      </c>
      <c r="T26" s="355"/>
      <c r="U26" s="356">
        <f t="shared" si="12"/>
        <v>8</v>
      </c>
      <c r="V26" s="357"/>
      <c r="W26" s="351">
        <f t="shared" si="13"/>
        <v>97951</v>
      </c>
      <c r="X26" s="352"/>
      <c r="Y26" s="352"/>
      <c r="Z26" s="353"/>
      <c r="AA26" s="354">
        <f t="shared" si="14"/>
        <v>102532</v>
      </c>
      <c r="AB26" s="352"/>
      <c r="AC26" s="352"/>
      <c r="AD26" s="353"/>
      <c r="AE26" s="355">
        <f t="shared" si="1"/>
        <v>4.6768282100233733</v>
      </c>
      <c r="AF26" s="355"/>
      <c r="AG26" s="356">
        <f t="shared" si="2"/>
        <v>17</v>
      </c>
      <c r="AH26" s="357"/>
      <c r="AK26" s="358" t="s">
        <v>197</v>
      </c>
      <c r="AL26" s="359"/>
      <c r="AM26" s="349"/>
      <c r="AN26" s="354">
        <v>239348</v>
      </c>
      <c r="AO26" s="352"/>
      <c r="AP26" s="353"/>
      <c r="AQ26" s="354">
        <v>242389</v>
      </c>
      <c r="AR26" s="352"/>
      <c r="AS26" s="353"/>
      <c r="AT26" s="360">
        <f t="shared" si="15"/>
        <v>1.2705349532897685</v>
      </c>
      <c r="AU26" s="361"/>
      <c r="AV26" s="362"/>
      <c r="AW26" s="363">
        <f t="shared" si="3"/>
        <v>8</v>
      </c>
      <c r="AX26" s="364"/>
      <c r="BA26" s="314" t="s">
        <v>198</v>
      </c>
      <c r="BB26" s="314">
        <v>43306</v>
      </c>
      <c r="BC26" s="314">
        <v>16245</v>
      </c>
      <c r="BF26" s="314" t="s">
        <v>198</v>
      </c>
      <c r="BG26" s="314">
        <v>40841</v>
      </c>
      <c r="BH26" s="314">
        <v>16285</v>
      </c>
    </row>
    <row r="27" spans="3:66" ht="15.75" customHeight="1">
      <c r="C27" s="82"/>
      <c r="D27" s="82"/>
      <c r="E27" s="104"/>
      <c r="F27" s="348" t="s">
        <v>199</v>
      </c>
      <c r="G27" s="349"/>
      <c r="H27" s="349"/>
      <c r="I27" s="349"/>
      <c r="J27" s="350"/>
      <c r="K27" s="351">
        <f t="shared" si="10"/>
        <v>167378</v>
      </c>
      <c r="L27" s="352"/>
      <c r="M27" s="352"/>
      <c r="N27" s="353"/>
      <c r="O27" s="354">
        <f t="shared" si="11"/>
        <v>162439</v>
      </c>
      <c r="P27" s="352"/>
      <c r="Q27" s="352"/>
      <c r="R27" s="353"/>
      <c r="S27" s="355">
        <f t="shared" si="0"/>
        <v>-2.9508059601620289</v>
      </c>
      <c r="T27" s="355"/>
      <c r="U27" s="356">
        <f t="shared" si="12"/>
        <v>23</v>
      </c>
      <c r="V27" s="357"/>
      <c r="W27" s="351">
        <f t="shared" si="13"/>
        <v>69778</v>
      </c>
      <c r="X27" s="352"/>
      <c r="Y27" s="352"/>
      <c r="Z27" s="353"/>
      <c r="AA27" s="354">
        <f t="shared" si="14"/>
        <v>70478</v>
      </c>
      <c r="AB27" s="352"/>
      <c r="AC27" s="352"/>
      <c r="AD27" s="353"/>
      <c r="AE27" s="355">
        <f t="shared" si="1"/>
        <v>1.003181518530198</v>
      </c>
      <c r="AF27" s="355"/>
      <c r="AG27" s="356">
        <f t="shared" si="2"/>
        <v>30</v>
      </c>
      <c r="AH27" s="357"/>
      <c r="AK27" s="358" t="s">
        <v>199</v>
      </c>
      <c r="AL27" s="359"/>
      <c r="AM27" s="349"/>
      <c r="AN27" s="354">
        <v>167378</v>
      </c>
      <c r="AO27" s="352"/>
      <c r="AP27" s="353"/>
      <c r="AQ27" s="354">
        <v>162439</v>
      </c>
      <c r="AR27" s="352"/>
      <c r="AS27" s="353"/>
      <c r="AT27" s="360">
        <f t="shared" si="15"/>
        <v>-2.9508059601620289</v>
      </c>
      <c r="AU27" s="361"/>
      <c r="AV27" s="362"/>
      <c r="AW27" s="363">
        <f t="shared" si="3"/>
        <v>23</v>
      </c>
      <c r="AX27" s="364"/>
      <c r="AY27" s="40"/>
      <c r="AZ27" s="40"/>
      <c r="BA27" s="314" t="s">
        <v>200</v>
      </c>
      <c r="BB27" s="314">
        <v>84460</v>
      </c>
      <c r="BC27" s="314">
        <v>33356</v>
      </c>
      <c r="BD27" s="40"/>
      <c r="BE27" s="40"/>
      <c r="BF27" s="314" t="s">
        <v>200</v>
      </c>
      <c r="BG27" s="314">
        <v>83913</v>
      </c>
      <c r="BH27" s="314">
        <v>34879</v>
      </c>
      <c r="BI27" s="40"/>
      <c r="BJ27" s="40"/>
      <c r="BK27" s="40"/>
      <c r="BL27" s="40"/>
      <c r="BM27" s="40"/>
      <c r="BN27" s="40"/>
    </row>
    <row r="28" spans="3:66" ht="15.75" customHeight="1">
      <c r="C28" s="82"/>
      <c r="D28" s="82"/>
      <c r="E28" s="104"/>
      <c r="F28" s="348" t="s">
        <v>201</v>
      </c>
      <c r="G28" s="349"/>
      <c r="H28" s="349"/>
      <c r="I28" s="349"/>
      <c r="J28" s="350"/>
      <c r="K28" s="351">
        <f t="shared" si="10"/>
        <v>101514</v>
      </c>
      <c r="L28" s="352"/>
      <c r="M28" s="352"/>
      <c r="N28" s="353"/>
      <c r="O28" s="354">
        <f t="shared" si="11"/>
        <v>101780</v>
      </c>
      <c r="P28" s="352"/>
      <c r="Q28" s="352"/>
      <c r="R28" s="353"/>
      <c r="S28" s="355">
        <f t="shared" si="0"/>
        <v>0.26203282305887399</v>
      </c>
      <c r="T28" s="355"/>
      <c r="U28" s="356">
        <f t="shared" si="12"/>
        <v>13</v>
      </c>
      <c r="V28" s="357"/>
      <c r="W28" s="351">
        <f t="shared" si="13"/>
        <v>43088</v>
      </c>
      <c r="X28" s="352"/>
      <c r="Y28" s="352"/>
      <c r="Z28" s="353"/>
      <c r="AA28" s="354">
        <f t="shared" si="14"/>
        <v>45361</v>
      </c>
      <c r="AB28" s="352"/>
      <c r="AC28" s="352"/>
      <c r="AD28" s="353"/>
      <c r="AE28" s="355">
        <f t="shared" si="1"/>
        <v>5.2752506498328984</v>
      </c>
      <c r="AF28" s="355"/>
      <c r="AG28" s="356">
        <f t="shared" si="2"/>
        <v>14</v>
      </c>
      <c r="AH28" s="357"/>
      <c r="AK28" s="358" t="s">
        <v>201</v>
      </c>
      <c r="AL28" s="359"/>
      <c r="AM28" s="349"/>
      <c r="AN28" s="354">
        <v>101514</v>
      </c>
      <c r="AO28" s="352"/>
      <c r="AP28" s="353"/>
      <c r="AQ28" s="354">
        <v>101780</v>
      </c>
      <c r="AR28" s="352"/>
      <c r="AS28" s="353"/>
      <c r="AT28" s="360">
        <f t="shared" si="15"/>
        <v>0.26203282305887399</v>
      </c>
      <c r="AU28" s="361"/>
      <c r="AV28" s="362"/>
      <c r="AW28" s="363">
        <f t="shared" si="3"/>
        <v>13</v>
      </c>
      <c r="AX28" s="364"/>
      <c r="AY28" s="40"/>
      <c r="AZ28" s="40"/>
      <c r="BA28" s="314" t="s">
        <v>202</v>
      </c>
      <c r="BB28" s="314">
        <v>32096</v>
      </c>
      <c r="BC28" s="314">
        <v>12580</v>
      </c>
      <c r="BD28" s="40"/>
      <c r="BE28" s="40"/>
      <c r="BF28" s="314" t="s">
        <v>202</v>
      </c>
      <c r="BG28" s="314">
        <v>31665</v>
      </c>
      <c r="BH28" s="314">
        <v>12932</v>
      </c>
      <c r="BI28" s="40"/>
      <c r="BJ28" s="40"/>
      <c r="BK28" s="40"/>
      <c r="BL28" s="40"/>
      <c r="BM28" s="40"/>
      <c r="BN28" s="40"/>
    </row>
    <row r="29" spans="3:66" ht="15.75" customHeight="1">
      <c r="C29" s="82"/>
      <c r="D29" s="82"/>
      <c r="E29" s="104"/>
      <c r="F29" s="348" t="s">
        <v>203</v>
      </c>
      <c r="G29" s="349"/>
      <c r="H29" s="349"/>
      <c r="I29" s="349"/>
      <c r="J29" s="350"/>
      <c r="K29" s="351">
        <f t="shared" si="10"/>
        <v>47936</v>
      </c>
      <c r="L29" s="352"/>
      <c r="M29" s="352"/>
      <c r="N29" s="353"/>
      <c r="O29" s="354">
        <f t="shared" si="11"/>
        <v>48348</v>
      </c>
      <c r="P29" s="352"/>
      <c r="Q29" s="352"/>
      <c r="R29" s="353"/>
      <c r="S29" s="355">
        <f t="shared" si="0"/>
        <v>0.85947930574099018</v>
      </c>
      <c r="T29" s="355"/>
      <c r="U29" s="356">
        <f t="shared" si="12"/>
        <v>9</v>
      </c>
      <c r="V29" s="357"/>
      <c r="W29" s="351">
        <f t="shared" si="13"/>
        <v>18744</v>
      </c>
      <c r="X29" s="352"/>
      <c r="Y29" s="352"/>
      <c r="Z29" s="353"/>
      <c r="AA29" s="354">
        <f t="shared" si="14"/>
        <v>19862</v>
      </c>
      <c r="AB29" s="352"/>
      <c r="AC29" s="352"/>
      <c r="AD29" s="353"/>
      <c r="AE29" s="355">
        <f t="shared" si="1"/>
        <v>5.9645753307725045</v>
      </c>
      <c r="AF29" s="355"/>
      <c r="AG29" s="356">
        <f t="shared" si="2"/>
        <v>13</v>
      </c>
      <c r="AH29" s="357"/>
      <c r="AK29" s="358" t="s">
        <v>203</v>
      </c>
      <c r="AL29" s="359"/>
      <c r="AM29" s="349"/>
      <c r="AN29" s="354">
        <v>47936</v>
      </c>
      <c r="AO29" s="352"/>
      <c r="AP29" s="353"/>
      <c r="AQ29" s="354">
        <v>48348</v>
      </c>
      <c r="AR29" s="352"/>
      <c r="AS29" s="353"/>
      <c r="AT29" s="360">
        <f t="shared" si="15"/>
        <v>0.85947930574099018</v>
      </c>
      <c r="AU29" s="361"/>
      <c r="AV29" s="362"/>
      <c r="AW29" s="363">
        <f t="shared" si="3"/>
        <v>9</v>
      </c>
      <c r="AX29" s="364"/>
      <c r="AY29" s="40"/>
      <c r="AZ29" s="40"/>
      <c r="BA29" s="314" t="s">
        <v>204</v>
      </c>
      <c r="BB29" s="314">
        <v>47936</v>
      </c>
      <c r="BC29" s="314">
        <v>18744</v>
      </c>
      <c r="BD29" s="40"/>
      <c r="BE29" s="40"/>
      <c r="BF29" s="314" t="s">
        <v>204</v>
      </c>
      <c r="BG29" s="314">
        <v>48348</v>
      </c>
      <c r="BH29" s="314">
        <v>19862</v>
      </c>
      <c r="BI29" s="40"/>
      <c r="BJ29" s="40"/>
      <c r="BK29" s="40"/>
      <c r="BL29" s="40"/>
      <c r="BM29" s="40"/>
      <c r="BN29" s="40"/>
    </row>
    <row r="30" spans="3:66" ht="15.75" customHeight="1">
      <c r="C30" s="82"/>
      <c r="D30" s="82"/>
      <c r="E30" s="104"/>
      <c r="F30" s="348" t="s">
        <v>205</v>
      </c>
      <c r="G30" s="349"/>
      <c r="H30" s="349"/>
      <c r="I30" s="349"/>
      <c r="J30" s="350"/>
      <c r="K30" s="351">
        <f t="shared" si="10"/>
        <v>31550</v>
      </c>
      <c r="L30" s="352"/>
      <c r="M30" s="352"/>
      <c r="N30" s="353"/>
      <c r="O30" s="354">
        <f t="shared" si="11"/>
        <v>31634</v>
      </c>
      <c r="P30" s="352"/>
      <c r="Q30" s="352"/>
      <c r="R30" s="353"/>
      <c r="S30" s="355">
        <f t="shared" si="0"/>
        <v>0.26624405705229037</v>
      </c>
      <c r="T30" s="355"/>
      <c r="U30" s="356">
        <f t="shared" si="12"/>
        <v>12</v>
      </c>
      <c r="V30" s="357"/>
      <c r="W30" s="351">
        <f t="shared" si="13"/>
        <v>12279</v>
      </c>
      <c r="X30" s="352"/>
      <c r="Y30" s="352"/>
      <c r="Z30" s="353"/>
      <c r="AA30" s="354">
        <f t="shared" si="14"/>
        <v>12706</v>
      </c>
      <c r="AB30" s="352"/>
      <c r="AC30" s="352"/>
      <c r="AD30" s="353"/>
      <c r="AE30" s="355">
        <f t="shared" si="1"/>
        <v>3.4774818796318812</v>
      </c>
      <c r="AF30" s="355"/>
      <c r="AG30" s="356">
        <f t="shared" si="2"/>
        <v>23</v>
      </c>
      <c r="AH30" s="357"/>
      <c r="AK30" s="358" t="s">
        <v>205</v>
      </c>
      <c r="AL30" s="359"/>
      <c r="AM30" s="349"/>
      <c r="AN30" s="354">
        <v>31550</v>
      </c>
      <c r="AO30" s="352"/>
      <c r="AP30" s="353"/>
      <c r="AQ30" s="354">
        <v>31634</v>
      </c>
      <c r="AR30" s="352"/>
      <c r="AS30" s="353"/>
      <c r="AT30" s="360">
        <f t="shared" si="15"/>
        <v>0.26624405705229037</v>
      </c>
      <c r="AU30" s="361"/>
      <c r="AV30" s="362"/>
      <c r="AW30" s="363">
        <f t="shared" si="3"/>
        <v>12</v>
      </c>
      <c r="AX30" s="364"/>
      <c r="AY30" s="40"/>
      <c r="AZ30" s="40"/>
      <c r="BA30" s="314" t="s">
        <v>206</v>
      </c>
      <c r="BB30" s="314">
        <v>31550</v>
      </c>
      <c r="BC30" s="314">
        <v>12279</v>
      </c>
      <c r="BD30" s="40"/>
      <c r="BE30" s="40"/>
      <c r="BF30" s="314" t="s">
        <v>206</v>
      </c>
      <c r="BG30" s="314">
        <v>31634</v>
      </c>
      <c r="BH30" s="314">
        <v>12706</v>
      </c>
      <c r="BI30" s="40"/>
      <c r="BJ30" s="40"/>
      <c r="BK30" s="40"/>
      <c r="BL30" s="40"/>
      <c r="BM30" s="40"/>
      <c r="BN30" s="40"/>
    </row>
    <row r="31" spans="3:66" ht="15.75" customHeight="1">
      <c r="C31" s="82"/>
      <c r="D31" s="82"/>
      <c r="E31" s="104"/>
      <c r="F31" s="315" t="s">
        <v>207</v>
      </c>
      <c r="G31" s="316"/>
      <c r="H31" s="316"/>
      <c r="I31" s="316"/>
      <c r="J31" s="317"/>
      <c r="K31" s="318">
        <f t="shared" si="10"/>
        <v>28378</v>
      </c>
      <c r="L31" s="319"/>
      <c r="M31" s="319"/>
      <c r="N31" s="320"/>
      <c r="O31" s="321">
        <f t="shared" si="11"/>
        <v>27564</v>
      </c>
      <c r="P31" s="319"/>
      <c r="Q31" s="319"/>
      <c r="R31" s="320"/>
      <c r="S31" s="322">
        <f t="shared" si="0"/>
        <v>-2.8684191979702689</v>
      </c>
      <c r="T31" s="322"/>
      <c r="U31" s="323">
        <f t="shared" si="12"/>
        <v>22</v>
      </c>
      <c r="V31" s="324"/>
      <c r="W31" s="318">
        <f t="shared" si="13"/>
        <v>11183</v>
      </c>
      <c r="X31" s="319"/>
      <c r="Y31" s="319"/>
      <c r="Z31" s="320"/>
      <c r="AA31" s="321">
        <f t="shared" si="14"/>
        <v>11552</v>
      </c>
      <c r="AB31" s="319"/>
      <c r="AC31" s="319"/>
      <c r="AD31" s="320"/>
      <c r="AE31" s="322">
        <f t="shared" si="1"/>
        <v>3.299651256371277</v>
      </c>
      <c r="AF31" s="322"/>
      <c r="AG31" s="323">
        <f t="shared" si="2"/>
        <v>25</v>
      </c>
      <c r="AH31" s="324"/>
      <c r="AK31" s="325" t="s">
        <v>207</v>
      </c>
      <c r="AL31" s="326"/>
      <c r="AM31" s="316"/>
      <c r="AN31" s="321">
        <v>28378</v>
      </c>
      <c r="AO31" s="319"/>
      <c r="AP31" s="320"/>
      <c r="AQ31" s="321">
        <v>27564</v>
      </c>
      <c r="AR31" s="319"/>
      <c r="AS31" s="320"/>
      <c r="AT31" s="327">
        <f t="shared" si="15"/>
        <v>-2.8684191979702689</v>
      </c>
      <c r="AU31" s="328"/>
      <c r="AV31" s="329"/>
      <c r="AW31" s="330">
        <f t="shared" si="3"/>
        <v>22</v>
      </c>
      <c r="AX31" s="331"/>
      <c r="AY31" s="40"/>
      <c r="AZ31" s="40"/>
      <c r="BA31" s="314" t="s">
        <v>208</v>
      </c>
      <c r="BB31" s="314">
        <v>28378</v>
      </c>
      <c r="BC31" s="314">
        <v>11183</v>
      </c>
      <c r="BD31" s="40"/>
      <c r="BE31" s="40"/>
      <c r="BF31" s="314" t="s">
        <v>208</v>
      </c>
      <c r="BG31" s="314">
        <v>27564</v>
      </c>
      <c r="BH31" s="314">
        <v>11552</v>
      </c>
      <c r="BI31" s="40"/>
      <c r="BJ31" s="40"/>
      <c r="BK31" s="40"/>
      <c r="BL31" s="40"/>
      <c r="BM31" s="40"/>
      <c r="BN31" s="40"/>
    </row>
    <row r="32" spans="3:66" ht="15.75" customHeight="1">
      <c r="C32" s="365"/>
      <c r="D32" s="365"/>
      <c r="E32" s="366"/>
      <c r="F32" s="334" t="s">
        <v>39</v>
      </c>
      <c r="G32" s="335"/>
      <c r="H32" s="335"/>
      <c r="I32" s="335"/>
      <c r="J32" s="336"/>
      <c r="K32" s="337">
        <f>SUM(K24:N31)</f>
        <v>1298225</v>
      </c>
      <c r="L32" s="338"/>
      <c r="M32" s="339"/>
      <c r="N32" s="339"/>
      <c r="O32" s="338">
        <f>SUM(O24:R31)</f>
        <v>1309481</v>
      </c>
      <c r="P32" s="338"/>
      <c r="Q32" s="339"/>
      <c r="R32" s="339"/>
      <c r="S32" s="340">
        <f t="shared" si="0"/>
        <v>0.86702998324635416</v>
      </c>
      <c r="T32" s="341"/>
      <c r="U32" s="342"/>
      <c r="V32" s="343"/>
      <c r="W32" s="337">
        <f>SUM(W24:Z31)</f>
        <v>540590</v>
      </c>
      <c r="X32" s="338"/>
      <c r="Y32" s="339"/>
      <c r="Z32" s="339"/>
      <c r="AA32" s="338">
        <f>SUM(AA24:AD31)</f>
        <v>567886</v>
      </c>
      <c r="AB32" s="338"/>
      <c r="AC32" s="339"/>
      <c r="AD32" s="339"/>
      <c r="AE32" s="340">
        <f>AA32/W32*100-100</f>
        <v>5.0492979892339918</v>
      </c>
      <c r="AF32" s="341"/>
      <c r="AG32" s="342"/>
      <c r="AH32" s="343"/>
      <c r="AK32" s="40"/>
      <c r="AL32" s="40"/>
      <c r="AM32" s="40"/>
      <c r="AN32" s="40"/>
      <c r="AO32" s="40"/>
      <c r="AP32" s="40"/>
      <c r="AQ32" s="40"/>
      <c r="AR32" s="40"/>
      <c r="AS32" s="40"/>
      <c r="AT32" s="40"/>
      <c r="AU32" s="40"/>
      <c r="AV32" s="40"/>
      <c r="AW32" s="40"/>
      <c r="AX32" s="40"/>
      <c r="AY32" s="40"/>
      <c r="AZ32" s="40"/>
      <c r="BA32" s="314" t="s">
        <v>209</v>
      </c>
      <c r="BB32" s="314">
        <v>9679</v>
      </c>
      <c r="BC32" s="314">
        <v>3359</v>
      </c>
      <c r="BD32" s="40"/>
      <c r="BE32" s="40"/>
      <c r="BF32" s="314" t="s">
        <v>209</v>
      </c>
      <c r="BG32" s="314">
        <v>9300</v>
      </c>
      <c r="BH32" s="314">
        <v>3436</v>
      </c>
      <c r="BI32" s="40"/>
      <c r="BJ32" s="40"/>
      <c r="BK32" s="40"/>
      <c r="BL32" s="40"/>
      <c r="BM32" s="40"/>
      <c r="BN32" s="40"/>
    </row>
    <row r="33" spans="3:66" ht="15.75" customHeight="1">
      <c r="C33" s="367" t="s">
        <v>210</v>
      </c>
      <c r="D33" s="367"/>
      <c r="E33" s="347"/>
      <c r="F33" s="297" t="s">
        <v>76</v>
      </c>
      <c r="G33" s="298"/>
      <c r="H33" s="298"/>
      <c r="I33" s="298"/>
      <c r="J33" s="299"/>
      <c r="K33" s="300">
        <f t="shared" ref="K33:K42" si="16">AN33</f>
        <v>194086</v>
      </c>
      <c r="L33" s="301"/>
      <c r="M33" s="301"/>
      <c r="N33" s="302"/>
      <c r="O33" s="303">
        <f t="shared" ref="O33:O42" si="17">AQ33</f>
        <v>188856</v>
      </c>
      <c r="P33" s="301"/>
      <c r="Q33" s="301"/>
      <c r="R33" s="302"/>
      <c r="S33" s="304">
        <f t="shared" si="0"/>
        <v>-2.6946817390229114</v>
      </c>
      <c r="T33" s="304"/>
      <c r="U33" s="305">
        <f t="shared" ref="U33:U42" si="18">AW33</f>
        <v>21</v>
      </c>
      <c r="V33" s="306"/>
      <c r="W33" s="300">
        <f t="shared" ref="W33:W42" si="19">VLOOKUP(F33,$BA$6:$BC$41,3,FALSE)</f>
        <v>79120</v>
      </c>
      <c r="X33" s="301"/>
      <c r="Y33" s="301"/>
      <c r="Z33" s="302"/>
      <c r="AA33" s="303">
        <f t="shared" ref="AA33:AA42" si="20">VLOOKUP(F33,$BF$7:$BH$41,3,FALSE)</f>
        <v>81864</v>
      </c>
      <c r="AB33" s="301"/>
      <c r="AC33" s="301"/>
      <c r="AD33" s="302"/>
      <c r="AE33" s="304">
        <f t="shared" si="1"/>
        <v>3.4681496461071788</v>
      </c>
      <c r="AF33" s="304"/>
      <c r="AG33" s="305">
        <f t="shared" si="2"/>
        <v>24</v>
      </c>
      <c r="AH33" s="306"/>
      <c r="AK33" s="307" t="s">
        <v>76</v>
      </c>
      <c r="AL33" s="308"/>
      <c r="AM33" s="298"/>
      <c r="AN33" s="303">
        <v>194086</v>
      </c>
      <c r="AO33" s="301"/>
      <c r="AP33" s="302"/>
      <c r="AQ33" s="303">
        <v>188856</v>
      </c>
      <c r="AR33" s="301"/>
      <c r="AS33" s="302"/>
      <c r="AT33" s="309">
        <f t="shared" ref="AT33:AT42" si="21">AQ33/AN33*100-100</f>
        <v>-2.6946817390229114</v>
      </c>
      <c r="AU33" s="310"/>
      <c r="AV33" s="311"/>
      <c r="AW33" s="312">
        <f t="shared" si="3"/>
        <v>21</v>
      </c>
      <c r="AX33" s="313"/>
      <c r="AY33" s="40"/>
      <c r="AZ33" s="40"/>
      <c r="BA33" s="314" t="s">
        <v>211</v>
      </c>
      <c r="BB33" s="314">
        <v>17033</v>
      </c>
      <c r="BC33" s="314">
        <v>6178</v>
      </c>
      <c r="BD33" s="40"/>
      <c r="BE33" s="40"/>
      <c r="BF33" s="314" t="s">
        <v>211</v>
      </c>
      <c r="BG33" s="314">
        <v>17129</v>
      </c>
      <c r="BH33" s="314">
        <v>6683</v>
      </c>
      <c r="BI33" s="40"/>
      <c r="BJ33" s="40"/>
      <c r="BK33" s="40"/>
      <c r="BL33" s="40"/>
      <c r="BM33" s="40"/>
      <c r="BN33" s="40"/>
    </row>
    <row r="34" spans="3:66" ht="15.75" customHeight="1">
      <c r="C34" s="82"/>
      <c r="D34" s="82"/>
      <c r="E34" s="104"/>
      <c r="F34" s="348" t="s">
        <v>77</v>
      </c>
      <c r="G34" s="349"/>
      <c r="H34" s="349"/>
      <c r="I34" s="349"/>
      <c r="J34" s="350"/>
      <c r="K34" s="351">
        <f t="shared" si="16"/>
        <v>43306</v>
      </c>
      <c r="L34" s="352"/>
      <c r="M34" s="352"/>
      <c r="N34" s="353"/>
      <c r="O34" s="354">
        <f t="shared" si="17"/>
        <v>40841</v>
      </c>
      <c r="P34" s="352"/>
      <c r="Q34" s="352"/>
      <c r="R34" s="353"/>
      <c r="S34" s="355">
        <f t="shared" si="0"/>
        <v>-5.6920519096660911</v>
      </c>
      <c r="T34" s="355"/>
      <c r="U34" s="356">
        <f t="shared" si="18"/>
        <v>29</v>
      </c>
      <c r="V34" s="357"/>
      <c r="W34" s="351">
        <f t="shared" si="19"/>
        <v>16245</v>
      </c>
      <c r="X34" s="352"/>
      <c r="Y34" s="352"/>
      <c r="Z34" s="353"/>
      <c r="AA34" s="354">
        <f t="shared" si="20"/>
        <v>16285</v>
      </c>
      <c r="AB34" s="352"/>
      <c r="AC34" s="352"/>
      <c r="AD34" s="353"/>
      <c r="AE34" s="355">
        <f t="shared" si="1"/>
        <v>0.24622960911048608</v>
      </c>
      <c r="AF34" s="355"/>
      <c r="AG34" s="356">
        <f t="shared" si="2"/>
        <v>33</v>
      </c>
      <c r="AH34" s="357"/>
      <c r="AK34" s="358" t="s">
        <v>77</v>
      </c>
      <c r="AL34" s="359"/>
      <c r="AM34" s="349"/>
      <c r="AN34" s="354">
        <v>43306</v>
      </c>
      <c r="AO34" s="352"/>
      <c r="AP34" s="353"/>
      <c r="AQ34" s="354">
        <v>40841</v>
      </c>
      <c r="AR34" s="352"/>
      <c r="AS34" s="353"/>
      <c r="AT34" s="360">
        <f t="shared" si="21"/>
        <v>-5.6920519096660911</v>
      </c>
      <c r="AU34" s="361"/>
      <c r="AV34" s="362"/>
      <c r="AW34" s="363">
        <f t="shared" si="3"/>
        <v>29</v>
      </c>
      <c r="AX34" s="364"/>
      <c r="AY34" s="40"/>
      <c r="AZ34" s="40"/>
      <c r="BA34" s="314" t="s">
        <v>212</v>
      </c>
      <c r="BB34" s="314">
        <v>11171</v>
      </c>
      <c r="BC34" s="314">
        <v>4406</v>
      </c>
      <c r="BD34" s="40"/>
      <c r="BE34" s="40"/>
      <c r="BF34" s="314" t="s">
        <v>212</v>
      </c>
      <c r="BG34" s="314">
        <v>10836</v>
      </c>
      <c r="BH34" s="314">
        <v>4572</v>
      </c>
      <c r="BI34" s="40"/>
      <c r="BJ34" s="40"/>
      <c r="BK34" s="40"/>
      <c r="BL34" s="40"/>
      <c r="BM34" s="40"/>
      <c r="BN34" s="40"/>
    </row>
    <row r="35" spans="3:66" ht="15.75" customHeight="1">
      <c r="C35" s="82"/>
      <c r="D35" s="82"/>
      <c r="E35" s="104"/>
      <c r="F35" s="348" t="s">
        <v>213</v>
      </c>
      <c r="G35" s="349"/>
      <c r="H35" s="349"/>
      <c r="I35" s="349"/>
      <c r="J35" s="350"/>
      <c r="K35" s="351">
        <f t="shared" si="16"/>
        <v>9679</v>
      </c>
      <c r="L35" s="352"/>
      <c r="M35" s="352"/>
      <c r="N35" s="353"/>
      <c r="O35" s="354">
        <f t="shared" si="17"/>
        <v>9300</v>
      </c>
      <c r="P35" s="352"/>
      <c r="Q35" s="352"/>
      <c r="R35" s="353"/>
      <c r="S35" s="355">
        <f t="shared" si="0"/>
        <v>-3.9156937700175547</v>
      </c>
      <c r="T35" s="355"/>
      <c r="U35" s="356">
        <f t="shared" si="18"/>
        <v>25</v>
      </c>
      <c r="V35" s="357"/>
      <c r="W35" s="351">
        <f t="shared" si="19"/>
        <v>3359</v>
      </c>
      <c r="X35" s="352"/>
      <c r="Y35" s="352"/>
      <c r="Z35" s="353"/>
      <c r="AA35" s="354">
        <f t="shared" si="20"/>
        <v>3436</v>
      </c>
      <c r="AB35" s="352"/>
      <c r="AC35" s="352"/>
      <c r="AD35" s="353"/>
      <c r="AE35" s="355">
        <f t="shared" si="1"/>
        <v>2.2923489133670643</v>
      </c>
      <c r="AF35" s="355"/>
      <c r="AG35" s="356">
        <f t="shared" si="2"/>
        <v>28</v>
      </c>
      <c r="AH35" s="357"/>
      <c r="AK35" s="358" t="s">
        <v>213</v>
      </c>
      <c r="AL35" s="359"/>
      <c r="AM35" s="349"/>
      <c r="AN35" s="354">
        <v>9679</v>
      </c>
      <c r="AO35" s="352"/>
      <c r="AP35" s="353"/>
      <c r="AQ35" s="354">
        <v>9300</v>
      </c>
      <c r="AR35" s="352"/>
      <c r="AS35" s="353"/>
      <c r="AT35" s="360">
        <f>AQ35/AN35*100-100</f>
        <v>-3.9156937700175547</v>
      </c>
      <c r="AU35" s="361"/>
      <c r="AV35" s="362"/>
      <c r="AW35" s="363">
        <f t="shared" si="3"/>
        <v>25</v>
      </c>
      <c r="AX35" s="364"/>
      <c r="AY35" s="40"/>
      <c r="AZ35" s="40"/>
      <c r="BA35" s="314" t="s">
        <v>214</v>
      </c>
      <c r="BB35" s="314">
        <v>10724</v>
      </c>
      <c r="BC35" s="314">
        <v>3903</v>
      </c>
      <c r="BD35" s="40"/>
      <c r="BE35" s="40"/>
      <c r="BF35" s="314" t="s">
        <v>214</v>
      </c>
      <c r="BG35" s="314">
        <v>9761</v>
      </c>
      <c r="BH35" s="314">
        <v>3936</v>
      </c>
      <c r="BI35" s="40"/>
      <c r="BJ35" s="40"/>
      <c r="BK35" s="40"/>
      <c r="BL35" s="40"/>
      <c r="BM35" s="40"/>
      <c r="BN35" s="40"/>
    </row>
    <row r="36" spans="3:66" ht="15.75" customHeight="1">
      <c r="C36" s="82"/>
      <c r="D36" s="82"/>
      <c r="E36" s="104"/>
      <c r="F36" s="348" t="s">
        <v>79</v>
      </c>
      <c r="G36" s="349"/>
      <c r="H36" s="349"/>
      <c r="I36" s="349"/>
      <c r="J36" s="350"/>
      <c r="K36" s="351">
        <f t="shared" si="16"/>
        <v>17033</v>
      </c>
      <c r="L36" s="352"/>
      <c r="M36" s="352"/>
      <c r="N36" s="353"/>
      <c r="O36" s="354">
        <f t="shared" si="17"/>
        <v>17129</v>
      </c>
      <c r="P36" s="352"/>
      <c r="Q36" s="352"/>
      <c r="R36" s="353"/>
      <c r="S36" s="355">
        <f t="shared" si="0"/>
        <v>0.56361181236424329</v>
      </c>
      <c r="T36" s="355"/>
      <c r="U36" s="356">
        <f t="shared" si="18"/>
        <v>11</v>
      </c>
      <c r="V36" s="357"/>
      <c r="W36" s="351">
        <f t="shared" si="19"/>
        <v>6178</v>
      </c>
      <c r="X36" s="352"/>
      <c r="Y36" s="352"/>
      <c r="Z36" s="353"/>
      <c r="AA36" s="354">
        <f t="shared" si="20"/>
        <v>6683</v>
      </c>
      <c r="AB36" s="352"/>
      <c r="AC36" s="352"/>
      <c r="AD36" s="353"/>
      <c r="AE36" s="355">
        <f t="shared" si="1"/>
        <v>8.1741663968921898</v>
      </c>
      <c r="AF36" s="355"/>
      <c r="AG36" s="356">
        <f t="shared" si="2"/>
        <v>4</v>
      </c>
      <c r="AH36" s="357"/>
      <c r="AK36" s="358" t="s">
        <v>79</v>
      </c>
      <c r="AL36" s="359"/>
      <c r="AM36" s="349"/>
      <c r="AN36" s="354">
        <v>17033</v>
      </c>
      <c r="AO36" s="352"/>
      <c r="AP36" s="353"/>
      <c r="AQ36" s="354">
        <v>17129</v>
      </c>
      <c r="AR36" s="352"/>
      <c r="AS36" s="353"/>
      <c r="AT36" s="360">
        <f t="shared" si="21"/>
        <v>0.56361181236424329</v>
      </c>
      <c r="AU36" s="361"/>
      <c r="AV36" s="362"/>
      <c r="AW36" s="363">
        <f t="shared" si="3"/>
        <v>11</v>
      </c>
      <c r="AX36" s="364"/>
      <c r="AY36" s="40"/>
      <c r="AZ36" s="40"/>
      <c r="BA36" s="314" t="s">
        <v>215</v>
      </c>
      <c r="BB36" s="314">
        <v>17013</v>
      </c>
      <c r="BC36" s="314">
        <v>6169</v>
      </c>
      <c r="BD36" s="40"/>
      <c r="BE36" s="40"/>
      <c r="BF36" s="314" t="s">
        <v>215</v>
      </c>
      <c r="BG36" s="314">
        <v>18329</v>
      </c>
      <c r="BH36" s="314">
        <v>6936</v>
      </c>
      <c r="BI36" s="40"/>
      <c r="BJ36" s="40"/>
      <c r="BK36" s="40"/>
      <c r="BL36" s="40"/>
      <c r="BM36" s="40"/>
      <c r="BN36" s="40"/>
    </row>
    <row r="37" spans="3:66" ht="15.75" customHeight="1">
      <c r="C37" s="82"/>
      <c r="D37" s="82"/>
      <c r="E37" s="104"/>
      <c r="F37" s="348" t="s">
        <v>216</v>
      </c>
      <c r="G37" s="349"/>
      <c r="H37" s="349"/>
      <c r="I37" s="349"/>
      <c r="J37" s="350"/>
      <c r="K37" s="351">
        <f t="shared" si="16"/>
        <v>11171</v>
      </c>
      <c r="L37" s="352"/>
      <c r="M37" s="352"/>
      <c r="N37" s="353"/>
      <c r="O37" s="354">
        <f t="shared" si="17"/>
        <v>10836</v>
      </c>
      <c r="P37" s="352"/>
      <c r="Q37" s="352"/>
      <c r="R37" s="353"/>
      <c r="S37" s="355">
        <f t="shared" si="0"/>
        <v>-2.9988362724912747</v>
      </c>
      <c r="T37" s="355"/>
      <c r="U37" s="356">
        <f t="shared" si="18"/>
        <v>24</v>
      </c>
      <c r="V37" s="357"/>
      <c r="W37" s="351">
        <f t="shared" si="19"/>
        <v>4406</v>
      </c>
      <c r="X37" s="352"/>
      <c r="Y37" s="352"/>
      <c r="Z37" s="353"/>
      <c r="AA37" s="354">
        <f t="shared" si="20"/>
        <v>4572</v>
      </c>
      <c r="AB37" s="352"/>
      <c r="AC37" s="352"/>
      <c r="AD37" s="353"/>
      <c r="AE37" s="355">
        <f t="shared" si="1"/>
        <v>3.7675896504766371</v>
      </c>
      <c r="AF37" s="355"/>
      <c r="AG37" s="356">
        <f t="shared" si="2"/>
        <v>21</v>
      </c>
      <c r="AH37" s="357"/>
      <c r="AK37" s="358" t="s">
        <v>216</v>
      </c>
      <c r="AL37" s="359"/>
      <c r="AM37" s="349"/>
      <c r="AN37" s="354">
        <v>11171</v>
      </c>
      <c r="AO37" s="352"/>
      <c r="AP37" s="353"/>
      <c r="AQ37" s="354">
        <v>10836</v>
      </c>
      <c r="AR37" s="352"/>
      <c r="AS37" s="353"/>
      <c r="AT37" s="360">
        <f t="shared" si="21"/>
        <v>-2.9988362724912747</v>
      </c>
      <c r="AU37" s="361"/>
      <c r="AV37" s="362"/>
      <c r="AW37" s="363">
        <f t="shared" si="3"/>
        <v>24</v>
      </c>
      <c r="AX37" s="364"/>
      <c r="BA37" s="314" t="s">
        <v>217</v>
      </c>
      <c r="BB37" s="314">
        <v>11786</v>
      </c>
      <c r="BC37" s="314">
        <v>6088</v>
      </c>
      <c r="BD37" s="40"/>
      <c r="BE37" s="40"/>
      <c r="BF37" s="314" t="s">
        <v>217</v>
      </c>
      <c r="BG37" s="314">
        <v>11293</v>
      </c>
      <c r="BH37" s="314">
        <v>6360</v>
      </c>
      <c r="BI37" s="40"/>
      <c r="BJ37" s="40"/>
      <c r="BK37" s="40"/>
      <c r="BL37" s="40"/>
      <c r="BM37" s="40"/>
      <c r="BN37" s="40"/>
    </row>
    <row r="38" spans="3:66" ht="15.75" customHeight="1">
      <c r="C38" s="82"/>
      <c r="D38" s="82"/>
      <c r="E38" s="104"/>
      <c r="F38" s="348" t="s">
        <v>81</v>
      </c>
      <c r="G38" s="349"/>
      <c r="H38" s="349"/>
      <c r="I38" s="349"/>
      <c r="J38" s="350"/>
      <c r="K38" s="351">
        <f t="shared" si="16"/>
        <v>10724</v>
      </c>
      <c r="L38" s="352"/>
      <c r="M38" s="352"/>
      <c r="N38" s="353"/>
      <c r="O38" s="354">
        <f t="shared" si="17"/>
        <v>9761</v>
      </c>
      <c r="P38" s="352"/>
      <c r="Q38" s="352"/>
      <c r="R38" s="353"/>
      <c r="S38" s="355">
        <f t="shared" si="0"/>
        <v>-8.9798582618425939</v>
      </c>
      <c r="T38" s="355"/>
      <c r="U38" s="356">
        <f t="shared" si="18"/>
        <v>33</v>
      </c>
      <c r="V38" s="357"/>
      <c r="W38" s="351">
        <f t="shared" si="19"/>
        <v>3903</v>
      </c>
      <c r="X38" s="352"/>
      <c r="Y38" s="352"/>
      <c r="Z38" s="353"/>
      <c r="AA38" s="354">
        <f t="shared" si="20"/>
        <v>3936</v>
      </c>
      <c r="AB38" s="352"/>
      <c r="AC38" s="352"/>
      <c r="AD38" s="353"/>
      <c r="AE38" s="355">
        <f t="shared" si="1"/>
        <v>0.84550345887780054</v>
      </c>
      <c r="AF38" s="355"/>
      <c r="AG38" s="356">
        <f t="shared" si="2"/>
        <v>31</v>
      </c>
      <c r="AH38" s="357"/>
      <c r="AK38" s="358" t="s">
        <v>81</v>
      </c>
      <c r="AL38" s="359"/>
      <c r="AM38" s="349"/>
      <c r="AN38" s="354">
        <v>10724</v>
      </c>
      <c r="AO38" s="352"/>
      <c r="AP38" s="353"/>
      <c r="AQ38" s="354">
        <v>9761</v>
      </c>
      <c r="AR38" s="352"/>
      <c r="AS38" s="353"/>
      <c r="AT38" s="360">
        <f t="shared" si="21"/>
        <v>-8.9798582618425939</v>
      </c>
      <c r="AU38" s="361"/>
      <c r="AV38" s="362"/>
      <c r="AW38" s="363">
        <f t="shared" si="3"/>
        <v>33</v>
      </c>
      <c r="AX38" s="364"/>
      <c r="BA38" s="314" t="s">
        <v>218</v>
      </c>
      <c r="BB38" s="314">
        <v>7333</v>
      </c>
      <c r="BC38" s="314">
        <v>3068</v>
      </c>
      <c r="BD38" s="40"/>
      <c r="BE38" s="40"/>
      <c r="BF38" s="314" t="s">
        <v>218</v>
      </c>
      <c r="BG38" s="314">
        <v>6722</v>
      </c>
      <c r="BH38" s="314">
        <v>2963</v>
      </c>
      <c r="BI38" s="40"/>
      <c r="BJ38" s="40"/>
      <c r="BK38" s="40"/>
      <c r="BL38" s="40"/>
      <c r="BM38" s="40"/>
      <c r="BN38" s="40"/>
    </row>
    <row r="39" spans="3:66" ht="15.75" customHeight="1">
      <c r="C39" s="82"/>
      <c r="D39" s="82"/>
      <c r="E39" s="104"/>
      <c r="F39" s="372" t="s">
        <v>72</v>
      </c>
      <c r="G39" s="373"/>
      <c r="H39" s="373"/>
      <c r="I39" s="373"/>
      <c r="J39" s="374"/>
      <c r="K39" s="375">
        <f t="shared" si="16"/>
        <v>17013</v>
      </c>
      <c r="L39" s="376"/>
      <c r="M39" s="376"/>
      <c r="N39" s="377"/>
      <c r="O39" s="378">
        <f t="shared" si="17"/>
        <v>18329</v>
      </c>
      <c r="P39" s="376"/>
      <c r="Q39" s="376"/>
      <c r="R39" s="377"/>
      <c r="S39" s="379">
        <f t="shared" si="0"/>
        <v>7.7352612707929183</v>
      </c>
      <c r="T39" s="379"/>
      <c r="U39" s="380">
        <f t="shared" si="18"/>
        <v>1</v>
      </c>
      <c r="V39" s="381"/>
      <c r="W39" s="375">
        <f t="shared" si="19"/>
        <v>6169</v>
      </c>
      <c r="X39" s="376"/>
      <c r="Y39" s="376"/>
      <c r="Z39" s="377"/>
      <c r="AA39" s="378">
        <f t="shared" si="20"/>
        <v>6936</v>
      </c>
      <c r="AB39" s="376"/>
      <c r="AC39" s="376"/>
      <c r="AD39" s="377"/>
      <c r="AE39" s="379">
        <f t="shared" si="1"/>
        <v>12.433133408980382</v>
      </c>
      <c r="AF39" s="379"/>
      <c r="AG39" s="380">
        <f t="shared" si="2"/>
        <v>1</v>
      </c>
      <c r="AH39" s="381"/>
      <c r="AK39" s="358" t="s">
        <v>72</v>
      </c>
      <c r="AL39" s="359"/>
      <c r="AM39" s="349"/>
      <c r="AN39" s="354">
        <v>17013</v>
      </c>
      <c r="AO39" s="352"/>
      <c r="AP39" s="353"/>
      <c r="AQ39" s="354">
        <v>18329</v>
      </c>
      <c r="AR39" s="352"/>
      <c r="AS39" s="353"/>
      <c r="AT39" s="360">
        <f t="shared" si="21"/>
        <v>7.7352612707929183</v>
      </c>
      <c r="AU39" s="361"/>
      <c r="AV39" s="362"/>
      <c r="AW39" s="363">
        <f t="shared" si="3"/>
        <v>1</v>
      </c>
      <c r="AX39" s="364"/>
      <c r="BA39" s="314" t="s">
        <v>219</v>
      </c>
      <c r="BB39" s="314">
        <v>25026</v>
      </c>
      <c r="BC39" s="314">
        <v>10763</v>
      </c>
      <c r="BD39" s="40"/>
      <c r="BE39" s="40"/>
      <c r="BF39" s="314" t="s">
        <v>219</v>
      </c>
      <c r="BG39" s="314">
        <v>23426</v>
      </c>
      <c r="BH39" s="314">
        <v>10696</v>
      </c>
      <c r="BI39" s="40"/>
      <c r="BJ39" s="40"/>
      <c r="BK39" s="40"/>
      <c r="BL39" s="40"/>
      <c r="BM39" s="40"/>
      <c r="BN39" s="40"/>
    </row>
    <row r="40" spans="3:66" ht="15.75" customHeight="1">
      <c r="C40" s="82"/>
      <c r="D40" s="82"/>
      <c r="E40" s="104"/>
      <c r="F40" s="348" t="s">
        <v>83</v>
      </c>
      <c r="G40" s="349"/>
      <c r="H40" s="349"/>
      <c r="I40" s="349"/>
      <c r="J40" s="350"/>
      <c r="K40" s="351">
        <f t="shared" si="16"/>
        <v>11786</v>
      </c>
      <c r="L40" s="352"/>
      <c r="M40" s="352"/>
      <c r="N40" s="353"/>
      <c r="O40" s="354">
        <f t="shared" si="17"/>
        <v>11293</v>
      </c>
      <c r="P40" s="352"/>
      <c r="Q40" s="352"/>
      <c r="R40" s="353"/>
      <c r="S40" s="355">
        <f t="shared" si="0"/>
        <v>-4.1829288986933619</v>
      </c>
      <c r="T40" s="355"/>
      <c r="U40" s="356">
        <f t="shared" si="18"/>
        <v>26</v>
      </c>
      <c r="V40" s="357"/>
      <c r="W40" s="351">
        <f t="shared" si="19"/>
        <v>6088</v>
      </c>
      <c r="X40" s="352"/>
      <c r="Y40" s="352"/>
      <c r="Z40" s="353"/>
      <c r="AA40" s="354">
        <f t="shared" si="20"/>
        <v>6360</v>
      </c>
      <c r="AB40" s="352"/>
      <c r="AC40" s="352"/>
      <c r="AD40" s="353"/>
      <c r="AE40" s="355">
        <f t="shared" si="1"/>
        <v>4.4678055190538828</v>
      </c>
      <c r="AF40" s="355"/>
      <c r="AG40" s="356">
        <f t="shared" si="2"/>
        <v>19</v>
      </c>
      <c r="AH40" s="357"/>
      <c r="AK40" s="358" t="s">
        <v>83</v>
      </c>
      <c r="AL40" s="359"/>
      <c r="AM40" s="349"/>
      <c r="AN40" s="354">
        <v>11786</v>
      </c>
      <c r="AO40" s="352"/>
      <c r="AP40" s="353"/>
      <c r="AQ40" s="354">
        <v>11293</v>
      </c>
      <c r="AR40" s="352"/>
      <c r="AS40" s="353"/>
      <c r="AT40" s="360">
        <f t="shared" si="21"/>
        <v>-4.1829288986933619</v>
      </c>
      <c r="AU40" s="361"/>
      <c r="AV40" s="362"/>
      <c r="AW40" s="363">
        <f t="shared" si="3"/>
        <v>26</v>
      </c>
      <c r="AX40" s="364"/>
      <c r="BA40" s="314" t="s">
        <v>220</v>
      </c>
      <c r="BB40" s="314">
        <v>40343</v>
      </c>
      <c r="BC40" s="314">
        <v>16067</v>
      </c>
      <c r="BD40" s="40"/>
      <c r="BE40" s="40"/>
      <c r="BF40" s="314" t="s">
        <v>220</v>
      </c>
      <c r="BG40" s="314">
        <v>39869</v>
      </c>
      <c r="BH40" s="314">
        <v>17099</v>
      </c>
      <c r="BI40" s="40"/>
      <c r="BJ40" s="40"/>
      <c r="BK40" s="40"/>
      <c r="BL40" s="40"/>
      <c r="BM40" s="40"/>
      <c r="BN40" s="40"/>
    </row>
    <row r="41" spans="3:66" ht="15.75" customHeight="1">
      <c r="C41" s="82"/>
      <c r="D41" s="82"/>
      <c r="E41" s="104"/>
      <c r="F41" s="348" t="s">
        <v>84</v>
      </c>
      <c r="G41" s="349"/>
      <c r="H41" s="349"/>
      <c r="I41" s="349"/>
      <c r="J41" s="350"/>
      <c r="K41" s="351">
        <f t="shared" si="16"/>
        <v>7333</v>
      </c>
      <c r="L41" s="352"/>
      <c r="M41" s="352"/>
      <c r="N41" s="353"/>
      <c r="O41" s="354">
        <f t="shared" si="17"/>
        <v>6722</v>
      </c>
      <c r="P41" s="352"/>
      <c r="Q41" s="352"/>
      <c r="R41" s="353"/>
      <c r="S41" s="355">
        <f t="shared" si="0"/>
        <v>-8.3321969180417312</v>
      </c>
      <c r="T41" s="355"/>
      <c r="U41" s="356">
        <f t="shared" si="18"/>
        <v>32</v>
      </c>
      <c r="V41" s="357"/>
      <c r="W41" s="351">
        <f t="shared" si="19"/>
        <v>3068</v>
      </c>
      <c r="X41" s="352"/>
      <c r="Y41" s="352"/>
      <c r="Z41" s="353"/>
      <c r="AA41" s="354">
        <f t="shared" si="20"/>
        <v>2963</v>
      </c>
      <c r="AB41" s="352"/>
      <c r="AC41" s="352"/>
      <c r="AD41" s="353"/>
      <c r="AE41" s="355">
        <f t="shared" si="1"/>
        <v>-3.4224250325945178</v>
      </c>
      <c r="AF41" s="355"/>
      <c r="AG41" s="356">
        <f t="shared" si="2"/>
        <v>37</v>
      </c>
      <c r="AH41" s="357"/>
      <c r="AK41" s="358" t="s">
        <v>84</v>
      </c>
      <c r="AL41" s="359"/>
      <c r="AM41" s="349"/>
      <c r="AN41" s="354">
        <v>7333</v>
      </c>
      <c r="AO41" s="352"/>
      <c r="AP41" s="353"/>
      <c r="AQ41" s="354">
        <v>6722</v>
      </c>
      <c r="AR41" s="352"/>
      <c r="AS41" s="353"/>
      <c r="AT41" s="360">
        <f t="shared" si="21"/>
        <v>-8.3321969180417312</v>
      </c>
      <c r="AU41" s="361"/>
      <c r="AV41" s="362"/>
      <c r="AW41" s="363">
        <f t="shared" si="3"/>
        <v>32</v>
      </c>
      <c r="AX41" s="364"/>
      <c r="BA41" s="314" t="s">
        <v>221</v>
      </c>
      <c r="BB41" s="314">
        <v>3214</v>
      </c>
      <c r="BC41" s="314">
        <v>1122</v>
      </c>
      <c r="BD41" s="40"/>
      <c r="BE41" s="40"/>
      <c r="BF41" s="314" t="s">
        <v>221</v>
      </c>
      <c r="BG41" s="314">
        <v>3038</v>
      </c>
      <c r="BH41" s="314">
        <v>1127</v>
      </c>
      <c r="BI41" s="40"/>
      <c r="BJ41" s="40"/>
      <c r="BK41" s="40"/>
      <c r="BL41" s="40"/>
      <c r="BM41" s="40"/>
      <c r="BN41" s="40"/>
    </row>
    <row r="42" spans="3:66" ht="15.75" customHeight="1">
      <c r="C42" s="82"/>
      <c r="D42" s="82"/>
      <c r="E42" s="104"/>
      <c r="F42" s="382" t="s">
        <v>85</v>
      </c>
      <c r="G42" s="383"/>
      <c r="H42" s="383"/>
      <c r="I42" s="383"/>
      <c r="J42" s="384"/>
      <c r="K42" s="385">
        <f t="shared" si="16"/>
        <v>25026</v>
      </c>
      <c r="L42" s="386"/>
      <c r="M42" s="386"/>
      <c r="N42" s="387"/>
      <c r="O42" s="388">
        <f t="shared" si="17"/>
        <v>23426</v>
      </c>
      <c r="P42" s="386"/>
      <c r="Q42" s="386"/>
      <c r="R42" s="387"/>
      <c r="S42" s="389">
        <f t="shared" si="0"/>
        <v>-6.3933509150483445</v>
      </c>
      <c r="T42" s="389"/>
      <c r="U42" s="390">
        <f t="shared" si="18"/>
        <v>30</v>
      </c>
      <c r="V42" s="391"/>
      <c r="W42" s="385">
        <f t="shared" si="19"/>
        <v>10763</v>
      </c>
      <c r="X42" s="386"/>
      <c r="Y42" s="386"/>
      <c r="Z42" s="387"/>
      <c r="AA42" s="388">
        <f t="shared" si="20"/>
        <v>10696</v>
      </c>
      <c r="AB42" s="386"/>
      <c r="AC42" s="386"/>
      <c r="AD42" s="387"/>
      <c r="AE42" s="389">
        <f t="shared" si="1"/>
        <v>-0.62250301960420984</v>
      </c>
      <c r="AF42" s="389"/>
      <c r="AG42" s="390">
        <f t="shared" si="2"/>
        <v>35</v>
      </c>
      <c r="AH42" s="391"/>
      <c r="AK42" s="325" t="s">
        <v>85</v>
      </c>
      <c r="AL42" s="326"/>
      <c r="AM42" s="316"/>
      <c r="AN42" s="321">
        <v>25026</v>
      </c>
      <c r="AO42" s="319"/>
      <c r="AP42" s="320"/>
      <c r="AQ42" s="321">
        <v>23426</v>
      </c>
      <c r="AR42" s="319"/>
      <c r="AS42" s="320"/>
      <c r="AT42" s="327">
        <f t="shared" si="21"/>
        <v>-6.3933509150483445</v>
      </c>
      <c r="AU42" s="328"/>
      <c r="AV42" s="329"/>
      <c r="AW42" s="330">
        <f t="shared" si="3"/>
        <v>30</v>
      </c>
      <c r="AX42" s="331"/>
      <c r="BA42" s="40"/>
      <c r="BB42" s="40"/>
      <c r="BC42" s="40"/>
      <c r="BD42" s="40"/>
      <c r="BE42" s="40"/>
      <c r="BF42" s="40"/>
      <c r="BG42" s="40"/>
      <c r="BH42" s="40"/>
      <c r="BI42" s="40"/>
      <c r="BJ42" s="40"/>
      <c r="BK42" s="40"/>
      <c r="BL42" s="40"/>
      <c r="BM42" s="40"/>
      <c r="BN42" s="40"/>
    </row>
    <row r="43" spans="3:66" ht="15.75" customHeight="1">
      <c r="C43" s="365"/>
      <c r="D43" s="365"/>
      <c r="E43" s="366"/>
      <c r="F43" s="392" t="s">
        <v>39</v>
      </c>
      <c r="G43" s="393"/>
      <c r="H43" s="393"/>
      <c r="I43" s="393"/>
      <c r="J43" s="394"/>
      <c r="K43" s="395">
        <f>SUM(K33:N42)</f>
        <v>347157</v>
      </c>
      <c r="L43" s="396"/>
      <c r="M43" s="397"/>
      <c r="N43" s="397"/>
      <c r="O43" s="398">
        <f>SUM(O33:R42)</f>
        <v>336493</v>
      </c>
      <c r="P43" s="398"/>
      <c r="Q43" s="399"/>
      <c r="R43" s="399"/>
      <c r="S43" s="344">
        <f>O43/K43*100-100</f>
        <v>-3.0718090086041769</v>
      </c>
      <c r="T43" s="345"/>
      <c r="U43" s="399"/>
      <c r="V43" s="400"/>
      <c r="W43" s="401">
        <f>SUM(W33:Z42)</f>
        <v>139299</v>
      </c>
      <c r="X43" s="398"/>
      <c r="Y43" s="399"/>
      <c r="Z43" s="399"/>
      <c r="AA43" s="398">
        <f>SUM(AA33:AD42)</f>
        <v>143731</v>
      </c>
      <c r="AB43" s="398"/>
      <c r="AC43" s="399"/>
      <c r="AD43" s="399"/>
      <c r="AE43" s="344">
        <f>AA43/W43*100-100</f>
        <v>3.181645237941396</v>
      </c>
      <c r="AF43" s="345"/>
      <c r="AG43" s="399"/>
      <c r="AH43" s="400"/>
      <c r="AK43" s="40"/>
      <c r="AL43" s="40"/>
      <c r="AM43" s="40"/>
      <c r="AN43" s="40"/>
      <c r="AO43" s="40"/>
      <c r="AP43" s="40"/>
      <c r="AQ43" s="40"/>
      <c r="AR43" s="40"/>
      <c r="AS43" s="40"/>
      <c r="AT43" s="40"/>
      <c r="AU43" s="40"/>
      <c r="AV43" s="40"/>
      <c r="AW43" s="40"/>
      <c r="AX43" s="40"/>
      <c r="BA43" s="40"/>
      <c r="BB43" s="40"/>
      <c r="BC43" s="40"/>
      <c r="BD43" s="40"/>
      <c r="BE43" s="40"/>
      <c r="BF43" s="40"/>
      <c r="BG43" s="40"/>
      <c r="BH43" s="40"/>
      <c r="BI43" s="40"/>
      <c r="BJ43" s="40"/>
      <c r="BK43" s="40"/>
      <c r="BL43" s="40"/>
      <c r="BM43" s="40"/>
      <c r="BN43" s="40"/>
    </row>
    <row r="44" spans="3:66" ht="15.75" customHeight="1">
      <c r="C44" s="402" t="s">
        <v>222</v>
      </c>
      <c r="D44" s="402"/>
      <c r="E44" s="402"/>
      <c r="F44" s="402"/>
      <c r="G44" s="402"/>
      <c r="H44" s="402"/>
      <c r="I44" s="402"/>
      <c r="J44" s="402"/>
      <c r="K44" s="395">
        <f>K8+K23+K32+K14+K43</f>
        <v>9126213</v>
      </c>
      <c r="L44" s="396"/>
      <c r="M44" s="397"/>
      <c r="N44" s="397"/>
      <c r="O44" s="398">
        <f>O8+O23+O32+O14+O43</f>
        <v>9237337</v>
      </c>
      <c r="P44" s="398"/>
      <c r="Q44" s="399"/>
      <c r="R44" s="399"/>
      <c r="S44" s="344">
        <f>O44/K44*100-100</f>
        <v>1.2176353981657115</v>
      </c>
      <c r="T44" s="345"/>
      <c r="U44" s="399"/>
      <c r="V44" s="400"/>
      <c r="W44" s="401">
        <f>W8+W23+W32+W14+W43</f>
        <v>3979277</v>
      </c>
      <c r="X44" s="398"/>
      <c r="Y44" s="399"/>
      <c r="Z44" s="399"/>
      <c r="AA44" s="398">
        <f>AA8+AA23+AA32+AA14+AA43</f>
        <v>4223706</v>
      </c>
      <c r="AB44" s="398"/>
      <c r="AC44" s="399"/>
      <c r="AD44" s="399"/>
      <c r="AE44" s="344">
        <f t="shared" si="1"/>
        <v>6.1425480055799113</v>
      </c>
      <c r="AF44" s="345"/>
      <c r="AG44" s="399"/>
      <c r="AH44" s="400"/>
      <c r="AK44" s="40"/>
      <c r="AL44" s="40"/>
      <c r="AM44" s="40"/>
      <c r="AN44" s="40"/>
      <c r="AO44" s="40"/>
      <c r="AP44" s="40"/>
      <c r="AQ44" s="40"/>
      <c r="AR44" s="40"/>
      <c r="AS44" s="40"/>
      <c r="AT44" s="40"/>
      <c r="AU44" s="40"/>
      <c r="AV44" s="40"/>
      <c r="AW44" s="40"/>
      <c r="AX44" s="40"/>
      <c r="AY44" s="40"/>
      <c r="AZ44" s="40"/>
    </row>
    <row r="45" spans="3:66" ht="15.75" customHeight="1">
      <c r="O45" s="192"/>
      <c r="P45" s="192"/>
      <c r="Q45" s="192"/>
      <c r="R45" s="192"/>
      <c r="S45" s="192"/>
      <c r="T45" s="192"/>
      <c r="U45" s="192"/>
      <c r="V45" s="192"/>
      <c r="W45" s="192"/>
      <c r="X45" s="192"/>
      <c r="Y45" s="192"/>
      <c r="Z45" s="192"/>
      <c r="AA45" s="192"/>
      <c r="AB45" s="192"/>
      <c r="AC45" s="192"/>
      <c r="AD45" s="192"/>
      <c r="AE45" s="192"/>
      <c r="AF45" s="192"/>
      <c r="AG45" s="192"/>
      <c r="AH45" s="7" t="s">
        <v>223</v>
      </c>
      <c r="AK45" s="40"/>
      <c r="AL45" s="40"/>
      <c r="AM45" s="40"/>
      <c r="AN45" s="40"/>
      <c r="AO45" s="40"/>
      <c r="AP45" s="40"/>
      <c r="AQ45" s="40"/>
      <c r="AR45" s="40"/>
      <c r="AS45" s="40"/>
      <c r="AT45" s="40"/>
      <c r="AU45" s="40"/>
      <c r="AV45" s="40"/>
      <c r="AW45" s="40"/>
      <c r="AX45" s="40"/>
      <c r="AY45" s="40"/>
      <c r="AZ45" s="40"/>
    </row>
    <row r="46" spans="3:66" ht="15.75" customHeight="1">
      <c r="O46" s="192"/>
      <c r="P46" s="192"/>
      <c r="Q46" s="192"/>
      <c r="R46" s="192"/>
      <c r="S46" s="192"/>
      <c r="T46" s="192"/>
      <c r="U46" s="192"/>
      <c r="V46" s="192"/>
      <c r="W46" s="192"/>
      <c r="X46" s="192"/>
      <c r="Y46" s="192"/>
      <c r="Z46" s="192"/>
      <c r="AA46" s="192"/>
      <c r="AB46" s="192"/>
      <c r="AC46" s="192"/>
      <c r="AD46" s="192"/>
      <c r="AE46" s="192"/>
      <c r="AF46" s="192"/>
      <c r="AG46" s="192"/>
      <c r="AH46" s="192"/>
      <c r="AK46" s="40"/>
      <c r="AL46" s="40"/>
      <c r="AM46" s="40"/>
      <c r="AN46" s="40"/>
      <c r="AO46" s="40"/>
      <c r="AP46" s="40"/>
      <c r="AQ46" s="40"/>
      <c r="AR46" s="40"/>
      <c r="AS46" s="40"/>
      <c r="AT46" s="40"/>
      <c r="AU46" s="40"/>
      <c r="AV46" s="40"/>
      <c r="AW46" s="40"/>
      <c r="AX46" s="40"/>
      <c r="AY46" s="40"/>
      <c r="AZ46" s="40"/>
    </row>
    <row r="47" spans="3:66" ht="15.75" customHeight="1">
      <c r="O47" s="192"/>
      <c r="P47" s="192"/>
      <c r="Q47" s="192"/>
      <c r="R47" s="192"/>
      <c r="S47" s="192"/>
      <c r="T47" s="192"/>
      <c r="U47" s="192"/>
      <c r="V47" s="192"/>
      <c r="W47" s="192"/>
      <c r="X47" s="192"/>
      <c r="Y47" s="192"/>
      <c r="Z47" s="192"/>
      <c r="AA47" s="192"/>
      <c r="AB47" s="192"/>
      <c r="AC47" s="192"/>
      <c r="AD47" s="192"/>
      <c r="AE47" s="192"/>
      <c r="AF47" s="192"/>
      <c r="AG47" s="192"/>
      <c r="AH47" s="192"/>
      <c r="AK47" s="40"/>
      <c r="AL47" s="40"/>
      <c r="AM47" s="40"/>
      <c r="AN47" s="40"/>
      <c r="AO47" s="40"/>
      <c r="AP47" s="40"/>
      <c r="AQ47" s="40"/>
      <c r="AR47" s="40"/>
      <c r="AS47" s="40"/>
      <c r="AT47" s="40"/>
      <c r="AU47" s="40"/>
      <c r="AV47" s="40"/>
      <c r="AW47" s="40"/>
      <c r="AX47" s="40"/>
      <c r="AY47" s="40"/>
      <c r="AZ47" s="40"/>
    </row>
    <row r="48" spans="3:66" ht="15.75" customHeight="1">
      <c r="O48" s="192"/>
      <c r="P48" s="192"/>
      <c r="Q48" s="192"/>
      <c r="R48" s="192"/>
      <c r="S48" s="192"/>
      <c r="T48" s="192"/>
      <c r="U48" s="192"/>
      <c r="V48" s="192"/>
      <c r="W48" s="192"/>
      <c r="X48" s="192"/>
      <c r="Y48" s="192"/>
      <c r="Z48" s="192"/>
      <c r="AA48" s="192"/>
      <c r="AB48" s="192"/>
      <c r="AC48" s="192"/>
      <c r="AD48" s="192"/>
      <c r="AE48" s="203"/>
      <c r="AF48" s="203"/>
      <c r="AG48" s="203"/>
      <c r="AH48" s="203"/>
      <c r="AK48" s="40"/>
      <c r="AL48" s="40"/>
      <c r="AM48" s="40"/>
      <c r="AN48" s="40"/>
      <c r="AO48" s="40"/>
      <c r="AP48" s="40"/>
      <c r="AQ48" s="40"/>
      <c r="AR48" s="40"/>
      <c r="AS48" s="40"/>
      <c r="AT48" s="40"/>
      <c r="AU48" s="40"/>
      <c r="AV48" s="40"/>
      <c r="AW48" s="40"/>
      <c r="AX48" s="40"/>
      <c r="AY48" s="40"/>
      <c r="AZ48" s="40"/>
    </row>
    <row r="49" spans="15:52" ht="15.75" customHeight="1">
      <c r="O49" s="192"/>
      <c r="P49" s="192"/>
      <c r="Q49" s="192"/>
      <c r="R49" s="192"/>
      <c r="S49" s="192"/>
      <c r="T49" s="192"/>
      <c r="U49" s="192"/>
      <c r="V49" s="192"/>
      <c r="W49" s="192"/>
      <c r="X49" s="192"/>
      <c r="Y49" s="192"/>
      <c r="Z49" s="192"/>
      <c r="AA49" s="192"/>
      <c r="AB49" s="192"/>
      <c r="AC49" s="192"/>
      <c r="AD49" s="192"/>
      <c r="AE49" s="192"/>
      <c r="AF49" s="192"/>
      <c r="AG49" s="192"/>
      <c r="AH49" s="192"/>
      <c r="AK49" s="40"/>
      <c r="AL49" s="40"/>
      <c r="AM49" s="40"/>
      <c r="AN49" s="40"/>
      <c r="AO49" s="40"/>
      <c r="AP49" s="40"/>
      <c r="AQ49" s="40"/>
      <c r="AR49" s="40"/>
      <c r="AS49" s="40"/>
      <c r="AT49" s="40"/>
      <c r="AU49" s="40"/>
      <c r="AV49" s="40"/>
      <c r="AW49" s="40"/>
      <c r="AX49" s="40"/>
      <c r="AY49" s="40"/>
      <c r="AZ49" s="40"/>
    </row>
    <row r="50" spans="15:52" ht="15.75" customHeight="1">
      <c r="O50" s="192"/>
      <c r="P50" s="192"/>
      <c r="Q50" s="192"/>
      <c r="R50" s="192"/>
      <c r="S50" s="192"/>
      <c r="T50" s="192"/>
      <c r="U50" s="192"/>
      <c r="V50" s="192"/>
      <c r="W50" s="192"/>
      <c r="X50" s="192"/>
      <c r="Y50" s="192"/>
      <c r="Z50" s="192"/>
      <c r="AA50" s="192"/>
      <c r="AB50" s="192"/>
      <c r="AC50" s="192"/>
      <c r="AD50" s="192"/>
      <c r="AE50" s="192"/>
      <c r="AF50" s="192"/>
      <c r="AG50" s="192"/>
      <c r="AH50" s="192"/>
      <c r="AK50" s="40"/>
      <c r="AL50" s="40"/>
      <c r="AM50" s="40"/>
      <c r="AN50" s="40"/>
      <c r="AO50" s="40"/>
      <c r="AP50" s="40"/>
      <c r="AQ50" s="40"/>
      <c r="AR50" s="40"/>
      <c r="AS50" s="40"/>
      <c r="AT50" s="40"/>
      <c r="AU50" s="40"/>
      <c r="AV50" s="40"/>
      <c r="AW50" s="40"/>
      <c r="AX50" s="40"/>
      <c r="AY50" s="40"/>
      <c r="AZ50" s="40"/>
    </row>
    <row r="51" spans="15:52" ht="15.75" customHeight="1">
      <c r="O51" s="192"/>
      <c r="P51" s="192"/>
      <c r="Q51" s="192"/>
      <c r="R51" s="192"/>
      <c r="S51" s="192"/>
      <c r="T51" s="192"/>
      <c r="U51" s="192"/>
      <c r="V51" s="192"/>
      <c r="W51" s="192"/>
      <c r="X51" s="192"/>
      <c r="Y51" s="192"/>
      <c r="Z51" s="192"/>
      <c r="AA51" s="192"/>
      <c r="AB51" s="192"/>
      <c r="AC51" s="192"/>
      <c r="AD51" s="192"/>
      <c r="AE51" s="192"/>
      <c r="AF51" s="192"/>
      <c r="AG51" s="192"/>
      <c r="AH51" s="192"/>
      <c r="AK51" s="40"/>
      <c r="AL51" s="40"/>
      <c r="AM51" s="40"/>
      <c r="AN51" s="40"/>
      <c r="AO51" s="40"/>
      <c r="AP51" s="40"/>
      <c r="AQ51" s="40"/>
      <c r="AR51" s="40"/>
      <c r="AS51" s="40"/>
      <c r="AT51" s="40"/>
      <c r="AU51" s="40"/>
      <c r="AV51" s="40"/>
      <c r="AW51" s="40"/>
      <c r="AX51" s="40"/>
      <c r="AY51" s="40"/>
      <c r="AZ51" s="40"/>
    </row>
    <row r="52" spans="15:52" ht="15.75" customHeight="1">
      <c r="O52" s="192"/>
      <c r="P52" s="192"/>
      <c r="Q52" s="192"/>
      <c r="R52" s="192"/>
      <c r="S52" s="192"/>
      <c r="T52" s="192"/>
      <c r="U52" s="192"/>
      <c r="V52" s="192"/>
      <c r="W52" s="192"/>
      <c r="X52" s="192"/>
      <c r="Y52" s="192"/>
      <c r="Z52" s="192"/>
      <c r="AA52" s="192"/>
      <c r="AB52" s="192"/>
      <c r="AC52" s="192"/>
      <c r="AD52" s="192"/>
      <c r="AE52" s="192"/>
      <c r="AF52" s="192"/>
      <c r="AG52" s="192"/>
      <c r="AH52" s="192"/>
      <c r="AK52" s="40"/>
      <c r="AL52" s="40"/>
      <c r="AM52" s="40"/>
      <c r="AN52" s="40"/>
      <c r="AO52" s="40"/>
      <c r="AP52" s="40"/>
      <c r="AQ52" s="40"/>
      <c r="AR52" s="40"/>
      <c r="AS52" s="40"/>
      <c r="AT52" s="40"/>
      <c r="AU52" s="40"/>
      <c r="AV52" s="40"/>
      <c r="AW52" s="40"/>
      <c r="AX52" s="40"/>
      <c r="AY52" s="40"/>
      <c r="AZ52" s="40"/>
    </row>
    <row r="53" spans="15:52" ht="15.75" customHeight="1">
      <c r="AK53" s="40"/>
      <c r="AL53" s="40"/>
      <c r="AM53" s="40"/>
      <c r="AN53" s="40"/>
      <c r="AO53" s="40"/>
      <c r="AP53" s="40"/>
      <c r="AQ53" s="40"/>
      <c r="AR53" s="40"/>
      <c r="AS53" s="40"/>
      <c r="AT53" s="40"/>
      <c r="AU53" s="40"/>
      <c r="AV53" s="40"/>
      <c r="AW53" s="40"/>
      <c r="AX53" s="40"/>
      <c r="AY53" s="40"/>
      <c r="AZ53" s="40"/>
    </row>
    <row r="54" spans="15:52" ht="15.75" customHeight="1">
      <c r="AK54" s="40"/>
      <c r="AL54" s="40"/>
      <c r="AM54" s="40"/>
      <c r="AN54" s="40"/>
      <c r="AO54" s="40"/>
      <c r="AP54" s="40"/>
      <c r="AQ54" s="40"/>
      <c r="AR54" s="40"/>
      <c r="AS54" s="40"/>
      <c r="AT54" s="40"/>
      <c r="AU54" s="40"/>
      <c r="AV54" s="40"/>
      <c r="AW54" s="40"/>
      <c r="AX54" s="40"/>
      <c r="AY54" s="40"/>
      <c r="AZ54" s="40"/>
    </row>
    <row r="55" spans="15:52" ht="15.75" customHeight="1">
      <c r="AK55" s="40"/>
      <c r="AL55" s="40"/>
      <c r="AM55" s="40"/>
      <c r="AN55" s="40"/>
      <c r="AO55" s="40"/>
      <c r="AP55" s="40"/>
      <c r="AQ55" s="40"/>
      <c r="AR55" s="40"/>
      <c r="AS55" s="40"/>
      <c r="AT55" s="40"/>
      <c r="AU55" s="40"/>
      <c r="AV55" s="40"/>
      <c r="AW55" s="40"/>
      <c r="AX55" s="40"/>
      <c r="AY55" s="40"/>
      <c r="AZ55" s="40"/>
    </row>
    <row r="56" spans="15:52" ht="15.75" customHeight="1">
      <c r="AK56" s="40"/>
      <c r="AL56" s="40"/>
      <c r="AM56" s="40"/>
      <c r="AN56" s="40"/>
      <c r="AO56" s="40"/>
      <c r="AP56" s="40"/>
      <c r="AQ56" s="40"/>
      <c r="AR56" s="40"/>
      <c r="AS56" s="40"/>
      <c r="AT56" s="40"/>
      <c r="AU56" s="40"/>
      <c r="AV56" s="40"/>
      <c r="AW56" s="40"/>
      <c r="AX56" s="40"/>
      <c r="AY56" s="40"/>
      <c r="AZ56" s="40"/>
    </row>
    <row r="57" spans="15:52" ht="15.75" customHeight="1">
      <c r="AK57" s="40"/>
      <c r="AL57" s="40"/>
      <c r="AM57" s="40"/>
      <c r="AN57" s="40"/>
      <c r="AO57" s="40"/>
      <c r="AP57" s="40"/>
      <c r="AQ57" s="40"/>
      <c r="AR57" s="40"/>
      <c r="AS57" s="40"/>
      <c r="AT57" s="40"/>
      <c r="AU57" s="40"/>
      <c r="AV57" s="40"/>
      <c r="AW57" s="40"/>
      <c r="AX57" s="40"/>
      <c r="AY57" s="40"/>
      <c r="AZ57" s="40"/>
    </row>
    <row r="58" spans="15:52" ht="15.75" customHeight="1">
      <c r="AK58" s="40"/>
      <c r="AL58" s="40"/>
      <c r="AM58" s="40"/>
      <c r="AN58" s="40"/>
      <c r="AO58" s="40"/>
      <c r="AP58" s="40"/>
      <c r="AQ58" s="40"/>
      <c r="AR58" s="40"/>
      <c r="AS58" s="40"/>
      <c r="AT58" s="40"/>
      <c r="AU58" s="40"/>
      <c r="AV58" s="40"/>
      <c r="AW58" s="40"/>
      <c r="AX58" s="40"/>
      <c r="AY58" s="40"/>
      <c r="AZ58" s="40"/>
    </row>
    <row r="59" spans="15:52" ht="15.75" customHeight="1">
      <c r="AK59" s="40"/>
      <c r="AL59" s="40"/>
      <c r="AM59" s="40"/>
      <c r="AN59" s="40"/>
      <c r="AO59" s="40"/>
      <c r="AP59" s="40"/>
      <c r="AQ59" s="40"/>
      <c r="AR59" s="40"/>
      <c r="AS59" s="40"/>
      <c r="AT59" s="40"/>
      <c r="AU59" s="40"/>
      <c r="AV59" s="40"/>
      <c r="AW59" s="40"/>
      <c r="AX59" s="40"/>
      <c r="AY59" s="40"/>
      <c r="AZ59" s="40"/>
    </row>
    <row r="60" spans="15:52" ht="15.75" customHeight="1">
      <c r="AK60" s="40"/>
      <c r="AL60" s="40"/>
      <c r="AM60" s="40"/>
      <c r="AN60" s="40"/>
      <c r="AO60" s="40"/>
      <c r="AP60" s="40"/>
      <c r="AQ60" s="40"/>
      <c r="AR60" s="40"/>
      <c r="AS60" s="40"/>
      <c r="AT60" s="40"/>
      <c r="AU60" s="40"/>
      <c r="AV60" s="40"/>
      <c r="AW60" s="40"/>
      <c r="AX60" s="40"/>
      <c r="AY60" s="40"/>
      <c r="AZ60" s="40"/>
    </row>
    <row r="61" spans="15:52" ht="15.75" customHeight="1">
      <c r="AK61" s="40"/>
      <c r="AL61" s="40"/>
      <c r="AM61" s="40"/>
      <c r="AN61" s="40"/>
      <c r="AO61" s="40"/>
      <c r="AP61" s="40"/>
      <c r="AQ61" s="40"/>
      <c r="AR61" s="40"/>
      <c r="AS61" s="40"/>
      <c r="AT61" s="40"/>
      <c r="AU61" s="40"/>
      <c r="AV61" s="40"/>
      <c r="AW61" s="40"/>
      <c r="AX61" s="40"/>
      <c r="AY61" s="40"/>
      <c r="AZ61" s="40"/>
    </row>
  </sheetData>
  <mergeCells count="535">
    <mergeCell ref="AG44:AH44"/>
    <mergeCell ref="AE43:AF43"/>
    <mergeCell ref="AG43:AH43"/>
    <mergeCell ref="C44:J44"/>
    <mergeCell ref="K44:N44"/>
    <mergeCell ref="O44:R44"/>
    <mergeCell ref="S44:T44"/>
    <mergeCell ref="U44:V44"/>
    <mergeCell ref="W44:Z44"/>
    <mergeCell ref="AA44:AD44"/>
    <mergeCell ref="AE44:AF44"/>
    <mergeCell ref="AQ42:AS42"/>
    <mergeCell ref="AT42:AV42"/>
    <mergeCell ref="AW42:AX42"/>
    <mergeCell ref="F43:J43"/>
    <mergeCell ref="K43:N43"/>
    <mergeCell ref="O43:R43"/>
    <mergeCell ref="S43:T43"/>
    <mergeCell ref="U43:V43"/>
    <mergeCell ref="W43:Z43"/>
    <mergeCell ref="AA43:AD43"/>
    <mergeCell ref="W42:Z42"/>
    <mergeCell ref="AA42:AD42"/>
    <mergeCell ref="AE42:AF42"/>
    <mergeCell ref="AG42:AH42"/>
    <mergeCell ref="AK42:AM42"/>
    <mergeCell ref="AN42:AP42"/>
    <mergeCell ref="AK41:AM41"/>
    <mergeCell ref="AN41:AP41"/>
    <mergeCell ref="AQ41:AS41"/>
    <mergeCell ref="AT41:AV41"/>
    <mergeCell ref="AW41:AX41"/>
    <mergeCell ref="F42:J42"/>
    <mergeCell ref="K42:N42"/>
    <mergeCell ref="O42:R42"/>
    <mergeCell ref="S42:T42"/>
    <mergeCell ref="U42:V42"/>
    <mergeCell ref="AW40:AX40"/>
    <mergeCell ref="F41:J41"/>
    <mergeCell ref="K41:N41"/>
    <mergeCell ref="O41:R41"/>
    <mergeCell ref="S41:T41"/>
    <mergeCell ref="U41:V41"/>
    <mergeCell ref="W41:Z41"/>
    <mergeCell ref="AA41:AD41"/>
    <mergeCell ref="AE41:AF41"/>
    <mergeCell ref="AG41:AH41"/>
    <mergeCell ref="AE40:AF40"/>
    <mergeCell ref="AG40:AH40"/>
    <mergeCell ref="AK40:AM40"/>
    <mergeCell ref="AN40:AP40"/>
    <mergeCell ref="AQ40:AS40"/>
    <mergeCell ref="AT40:AV40"/>
    <mergeCell ref="AQ39:AS39"/>
    <mergeCell ref="AT39:AV39"/>
    <mergeCell ref="AW39:AX39"/>
    <mergeCell ref="F40:J40"/>
    <mergeCell ref="K40:N40"/>
    <mergeCell ref="O40:R40"/>
    <mergeCell ref="S40:T40"/>
    <mergeCell ref="U40:V40"/>
    <mergeCell ref="W40:Z40"/>
    <mergeCell ref="AA40:AD40"/>
    <mergeCell ref="W39:Z39"/>
    <mergeCell ref="AA39:AD39"/>
    <mergeCell ref="AE39:AF39"/>
    <mergeCell ref="AG39:AH39"/>
    <mergeCell ref="AK39:AM39"/>
    <mergeCell ref="AN39:AP39"/>
    <mergeCell ref="AK38:AM38"/>
    <mergeCell ref="AN38:AP38"/>
    <mergeCell ref="AQ38:AS38"/>
    <mergeCell ref="AT38:AV38"/>
    <mergeCell ref="AW38:AX38"/>
    <mergeCell ref="F39:J39"/>
    <mergeCell ref="K39:N39"/>
    <mergeCell ref="O39:R39"/>
    <mergeCell ref="S39:T39"/>
    <mergeCell ref="U39:V39"/>
    <mergeCell ref="AW37:AX37"/>
    <mergeCell ref="F38:J38"/>
    <mergeCell ref="K38:N38"/>
    <mergeCell ref="O38:R38"/>
    <mergeCell ref="S38:T38"/>
    <mergeCell ref="U38:V38"/>
    <mergeCell ref="W38:Z38"/>
    <mergeCell ref="AA38:AD38"/>
    <mergeCell ref="AE38:AF38"/>
    <mergeCell ref="AG38:AH38"/>
    <mergeCell ref="AE37:AF37"/>
    <mergeCell ref="AG37:AH37"/>
    <mergeCell ref="AK37:AM37"/>
    <mergeCell ref="AN37:AP37"/>
    <mergeCell ref="AQ37:AS37"/>
    <mergeCell ref="AT37:AV37"/>
    <mergeCell ref="AQ36:AS36"/>
    <mergeCell ref="AT36:AV36"/>
    <mergeCell ref="AW36:AX36"/>
    <mergeCell ref="F37:J37"/>
    <mergeCell ref="K37:N37"/>
    <mergeCell ref="O37:R37"/>
    <mergeCell ref="S37:T37"/>
    <mergeCell ref="U37:V37"/>
    <mergeCell ref="W37:Z37"/>
    <mergeCell ref="AA37:AD37"/>
    <mergeCell ref="W36:Z36"/>
    <mergeCell ref="AA36:AD36"/>
    <mergeCell ref="AE36:AF36"/>
    <mergeCell ref="AG36:AH36"/>
    <mergeCell ref="AK36:AM36"/>
    <mergeCell ref="AN36:AP36"/>
    <mergeCell ref="AK35:AM35"/>
    <mergeCell ref="AN35:AP35"/>
    <mergeCell ref="AQ35:AS35"/>
    <mergeCell ref="AT35:AV35"/>
    <mergeCell ref="AW35:AX35"/>
    <mergeCell ref="F36:J36"/>
    <mergeCell ref="K36:N36"/>
    <mergeCell ref="O36:R36"/>
    <mergeCell ref="S36:T36"/>
    <mergeCell ref="U36:V36"/>
    <mergeCell ref="AW34:AX34"/>
    <mergeCell ref="F35:J35"/>
    <mergeCell ref="K35:N35"/>
    <mergeCell ref="O35:R35"/>
    <mergeCell ref="S35:T35"/>
    <mergeCell ref="U35:V35"/>
    <mergeCell ref="W35:Z35"/>
    <mergeCell ref="AA35:AD35"/>
    <mergeCell ref="AE35:AF35"/>
    <mergeCell ref="AG35:AH35"/>
    <mergeCell ref="AE34:AF34"/>
    <mergeCell ref="AG34:AH34"/>
    <mergeCell ref="AK34:AM34"/>
    <mergeCell ref="AN34:AP34"/>
    <mergeCell ref="AQ34:AS34"/>
    <mergeCell ref="AT34:AV34"/>
    <mergeCell ref="AQ33:AS33"/>
    <mergeCell ref="AT33:AV33"/>
    <mergeCell ref="AW33:AX33"/>
    <mergeCell ref="F34:J34"/>
    <mergeCell ref="K34:N34"/>
    <mergeCell ref="O34:R34"/>
    <mergeCell ref="S34:T34"/>
    <mergeCell ref="U34:V34"/>
    <mergeCell ref="W34:Z34"/>
    <mergeCell ref="AA34:AD34"/>
    <mergeCell ref="W33:Z33"/>
    <mergeCell ref="AA33:AD33"/>
    <mergeCell ref="AE33:AF33"/>
    <mergeCell ref="AG33:AH33"/>
    <mergeCell ref="AK33:AM33"/>
    <mergeCell ref="AN33:AP33"/>
    <mergeCell ref="C33:E43"/>
    <mergeCell ref="F33:J33"/>
    <mergeCell ref="K33:N33"/>
    <mergeCell ref="O33:R33"/>
    <mergeCell ref="S33:T33"/>
    <mergeCell ref="U33:V33"/>
    <mergeCell ref="AW31:AX31"/>
    <mergeCell ref="F32:J32"/>
    <mergeCell ref="K32:N32"/>
    <mergeCell ref="O32:R32"/>
    <mergeCell ref="S32:T32"/>
    <mergeCell ref="U32:V32"/>
    <mergeCell ref="W32:Z32"/>
    <mergeCell ref="AA32:AD32"/>
    <mergeCell ref="AE32:AF32"/>
    <mergeCell ref="AG32:AH32"/>
    <mergeCell ref="AE31:AF31"/>
    <mergeCell ref="AG31:AH31"/>
    <mergeCell ref="AK31:AM31"/>
    <mergeCell ref="AN31:AP31"/>
    <mergeCell ref="AQ31:AS31"/>
    <mergeCell ref="AT31:AV31"/>
    <mergeCell ref="AQ30:AS30"/>
    <mergeCell ref="AT30:AV30"/>
    <mergeCell ref="AW30:AX30"/>
    <mergeCell ref="F31:J31"/>
    <mergeCell ref="K31:N31"/>
    <mergeCell ref="O31:R31"/>
    <mergeCell ref="S31:T31"/>
    <mergeCell ref="U31:V31"/>
    <mergeCell ref="W31:Z31"/>
    <mergeCell ref="AA31:AD31"/>
    <mergeCell ref="W30:Z30"/>
    <mergeCell ref="AA30:AD30"/>
    <mergeCell ref="AE30:AF30"/>
    <mergeCell ref="AG30:AH30"/>
    <mergeCell ref="AK30:AM30"/>
    <mergeCell ref="AN30:AP30"/>
    <mergeCell ref="AK29:AM29"/>
    <mergeCell ref="AN29:AP29"/>
    <mergeCell ref="AQ29:AS29"/>
    <mergeCell ref="AT29:AV29"/>
    <mergeCell ref="AW29:AX29"/>
    <mergeCell ref="F30:J30"/>
    <mergeCell ref="K30:N30"/>
    <mergeCell ref="O30:R30"/>
    <mergeCell ref="S30:T30"/>
    <mergeCell ref="U30:V30"/>
    <mergeCell ref="AW28:AX28"/>
    <mergeCell ref="F29:J29"/>
    <mergeCell ref="K29:N29"/>
    <mergeCell ref="O29:R29"/>
    <mergeCell ref="S29:T29"/>
    <mergeCell ref="U29:V29"/>
    <mergeCell ref="W29:Z29"/>
    <mergeCell ref="AA29:AD29"/>
    <mergeCell ref="AE29:AF29"/>
    <mergeCell ref="AG29:AH29"/>
    <mergeCell ref="AE28:AF28"/>
    <mergeCell ref="AG28:AH28"/>
    <mergeCell ref="AK28:AM28"/>
    <mergeCell ref="AN28:AP28"/>
    <mergeCell ref="AQ28:AS28"/>
    <mergeCell ref="AT28:AV28"/>
    <mergeCell ref="AQ27:AS27"/>
    <mergeCell ref="AT27:AV27"/>
    <mergeCell ref="AW27:AX27"/>
    <mergeCell ref="F28:J28"/>
    <mergeCell ref="K28:N28"/>
    <mergeCell ref="O28:R28"/>
    <mergeCell ref="S28:T28"/>
    <mergeCell ref="U28:V28"/>
    <mergeCell ref="W28:Z28"/>
    <mergeCell ref="AA28:AD28"/>
    <mergeCell ref="W27:Z27"/>
    <mergeCell ref="AA27:AD27"/>
    <mergeCell ref="AE27:AF27"/>
    <mergeCell ref="AG27:AH27"/>
    <mergeCell ref="AK27:AM27"/>
    <mergeCell ref="AN27:AP27"/>
    <mergeCell ref="AK26:AM26"/>
    <mergeCell ref="AN26:AP26"/>
    <mergeCell ref="AQ26:AS26"/>
    <mergeCell ref="AT26:AV26"/>
    <mergeCell ref="AW26:AX26"/>
    <mergeCell ref="F27:J27"/>
    <mergeCell ref="K27:N27"/>
    <mergeCell ref="O27:R27"/>
    <mergeCell ref="S27:T27"/>
    <mergeCell ref="U27:V27"/>
    <mergeCell ref="AW25:AX25"/>
    <mergeCell ref="F26:J26"/>
    <mergeCell ref="K26:N26"/>
    <mergeCell ref="O26:R26"/>
    <mergeCell ref="S26:T26"/>
    <mergeCell ref="U26:V26"/>
    <mergeCell ref="W26:Z26"/>
    <mergeCell ref="AA26:AD26"/>
    <mergeCell ref="AE26:AF26"/>
    <mergeCell ref="AG26:AH26"/>
    <mergeCell ref="AE25:AF25"/>
    <mergeCell ref="AG25:AH25"/>
    <mergeCell ref="AK25:AM25"/>
    <mergeCell ref="AN25:AP25"/>
    <mergeCell ref="AQ25:AS25"/>
    <mergeCell ref="AT25:AV25"/>
    <mergeCell ref="AQ24:AS24"/>
    <mergeCell ref="AT24:AV24"/>
    <mergeCell ref="AW24:AX24"/>
    <mergeCell ref="F25:J25"/>
    <mergeCell ref="K25:N25"/>
    <mergeCell ref="O25:R25"/>
    <mergeCell ref="S25:T25"/>
    <mergeCell ref="U25:V25"/>
    <mergeCell ref="W25:Z25"/>
    <mergeCell ref="AA25:AD25"/>
    <mergeCell ref="W24:Z24"/>
    <mergeCell ref="AA24:AD24"/>
    <mergeCell ref="AE24:AF24"/>
    <mergeCell ref="AG24:AH24"/>
    <mergeCell ref="AK24:AM24"/>
    <mergeCell ref="AN24:AP24"/>
    <mergeCell ref="C24:E32"/>
    <mergeCell ref="F24:J24"/>
    <mergeCell ref="K24:N24"/>
    <mergeCell ref="O24:R24"/>
    <mergeCell ref="S24:T24"/>
    <mergeCell ref="U24:V24"/>
    <mergeCell ref="AW22:AX22"/>
    <mergeCell ref="F23:J23"/>
    <mergeCell ref="K23:N23"/>
    <mergeCell ref="O23:R23"/>
    <mergeCell ref="S23:T23"/>
    <mergeCell ref="U23:V23"/>
    <mergeCell ref="W23:Z23"/>
    <mergeCell ref="AA23:AD23"/>
    <mergeCell ref="AE23:AF23"/>
    <mergeCell ref="AG23:AH23"/>
    <mergeCell ref="AE22:AF22"/>
    <mergeCell ref="AG22:AH22"/>
    <mergeCell ref="AK22:AM22"/>
    <mergeCell ref="AN22:AP22"/>
    <mergeCell ref="AQ22:AS22"/>
    <mergeCell ref="AT22:AV22"/>
    <mergeCell ref="AQ21:AS21"/>
    <mergeCell ref="AT21:AV21"/>
    <mergeCell ref="AW21:AX21"/>
    <mergeCell ref="F22:J22"/>
    <mergeCell ref="K22:N22"/>
    <mergeCell ref="O22:R22"/>
    <mergeCell ref="S22:T22"/>
    <mergeCell ref="U22:V22"/>
    <mergeCell ref="W22:Z22"/>
    <mergeCell ref="AA22:AD22"/>
    <mergeCell ref="W21:Z21"/>
    <mergeCell ref="AA21:AD21"/>
    <mergeCell ref="AE21:AF21"/>
    <mergeCell ref="AG21:AH21"/>
    <mergeCell ref="AK21:AM21"/>
    <mergeCell ref="AN21:AP21"/>
    <mergeCell ref="AK20:AM20"/>
    <mergeCell ref="AN20:AP20"/>
    <mergeCell ref="AQ20:AS20"/>
    <mergeCell ref="AT20:AV20"/>
    <mergeCell ref="AW20:AX20"/>
    <mergeCell ref="F21:J21"/>
    <mergeCell ref="K21:N21"/>
    <mergeCell ref="O21:R21"/>
    <mergeCell ref="S21:T21"/>
    <mergeCell ref="U21:V21"/>
    <mergeCell ref="AW19:AX19"/>
    <mergeCell ref="F20:J20"/>
    <mergeCell ref="K20:N20"/>
    <mergeCell ref="O20:R20"/>
    <mergeCell ref="S20:T20"/>
    <mergeCell ref="U20:V20"/>
    <mergeCell ref="W20:Z20"/>
    <mergeCell ref="AA20:AD20"/>
    <mergeCell ref="AE20:AF20"/>
    <mergeCell ref="AG20:AH20"/>
    <mergeCell ref="AE19:AF19"/>
    <mergeCell ref="AG19:AH19"/>
    <mergeCell ref="AK19:AM19"/>
    <mergeCell ref="AN19:AP19"/>
    <mergeCell ref="AQ19:AS19"/>
    <mergeCell ref="AT19:AV19"/>
    <mergeCell ref="AQ18:AS18"/>
    <mergeCell ref="AT18:AV18"/>
    <mergeCell ref="AW18:AX18"/>
    <mergeCell ref="F19:J19"/>
    <mergeCell ref="K19:N19"/>
    <mergeCell ref="O19:R19"/>
    <mergeCell ref="S19:T19"/>
    <mergeCell ref="U19:V19"/>
    <mergeCell ref="W19:Z19"/>
    <mergeCell ref="AA19:AD19"/>
    <mergeCell ref="W18:Z18"/>
    <mergeCell ref="AA18:AD18"/>
    <mergeCell ref="AE18:AF18"/>
    <mergeCell ref="AG18:AH18"/>
    <mergeCell ref="AK18:AM18"/>
    <mergeCell ref="AN18:AP18"/>
    <mergeCell ref="AK17:AM17"/>
    <mergeCell ref="AN17:AP17"/>
    <mergeCell ref="AQ17:AS17"/>
    <mergeCell ref="AT17:AV17"/>
    <mergeCell ref="AW17:AX17"/>
    <mergeCell ref="F18:J18"/>
    <mergeCell ref="K18:N18"/>
    <mergeCell ref="O18:R18"/>
    <mergeCell ref="S18:T18"/>
    <mergeCell ref="U18:V18"/>
    <mergeCell ref="AW16:AX16"/>
    <mergeCell ref="F17:J17"/>
    <mergeCell ref="K17:N17"/>
    <mergeCell ref="O17:R17"/>
    <mergeCell ref="S17:T17"/>
    <mergeCell ref="U17:V17"/>
    <mergeCell ref="W17:Z17"/>
    <mergeCell ref="AA17:AD17"/>
    <mergeCell ref="AE17:AF17"/>
    <mergeCell ref="AG17:AH17"/>
    <mergeCell ref="AE16:AF16"/>
    <mergeCell ref="AG16:AH16"/>
    <mergeCell ref="AK16:AM16"/>
    <mergeCell ref="AN16:AP16"/>
    <mergeCell ref="AQ16:AS16"/>
    <mergeCell ref="AT16:AV16"/>
    <mergeCell ref="AQ15:AS15"/>
    <mergeCell ref="AT15:AV15"/>
    <mergeCell ref="AW15:AX15"/>
    <mergeCell ref="F16:J16"/>
    <mergeCell ref="K16:N16"/>
    <mergeCell ref="O16:R16"/>
    <mergeCell ref="S16:T16"/>
    <mergeCell ref="U16:V16"/>
    <mergeCell ref="W16:Z16"/>
    <mergeCell ref="AA16:AD16"/>
    <mergeCell ref="W15:Z15"/>
    <mergeCell ref="AA15:AD15"/>
    <mergeCell ref="AE15:AF15"/>
    <mergeCell ref="AG15:AH15"/>
    <mergeCell ref="AK15:AM15"/>
    <mergeCell ref="AN15:AP15"/>
    <mergeCell ref="C15:E23"/>
    <mergeCell ref="F15:J15"/>
    <mergeCell ref="K15:N15"/>
    <mergeCell ref="O15:R15"/>
    <mergeCell ref="S15:T15"/>
    <mergeCell ref="U15:V15"/>
    <mergeCell ref="AW13:AX13"/>
    <mergeCell ref="F14:J14"/>
    <mergeCell ref="K14:N14"/>
    <mergeCell ref="O14:R14"/>
    <mergeCell ref="S14:T14"/>
    <mergeCell ref="U14:V14"/>
    <mergeCell ref="W14:Z14"/>
    <mergeCell ref="AA14:AD14"/>
    <mergeCell ref="AE14:AF14"/>
    <mergeCell ref="AG14:AH14"/>
    <mergeCell ref="AE13:AF13"/>
    <mergeCell ref="AG13:AH13"/>
    <mergeCell ref="AK13:AM13"/>
    <mergeCell ref="AN13:AP13"/>
    <mergeCell ref="AQ13:AS13"/>
    <mergeCell ref="AT13:AV13"/>
    <mergeCell ref="AQ12:AS12"/>
    <mergeCell ref="AT12:AV12"/>
    <mergeCell ref="AW12:AX12"/>
    <mergeCell ref="F13:J13"/>
    <mergeCell ref="K13:N13"/>
    <mergeCell ref="O13:R13"/>
    <mergeCell ref="S13:T13"/>
    <mergeCell ref="U13:V13"/>
    <mergeCell ref="W13:Z13"/>
    <mergeCell ref="AA13:AD13"/>
    <mergeCell ref="W12:Z12"/>
    <mergeCell ref="AA12:AD12"/>
    <mergeCell ref="AE12:AF12"/>
    <mergeCell ref="AG12:AH12"/>
    <mergeCell ref="AK12:AM12"/>
    <mergeCell ref="AN12:AP12"/>
    <mergeCell ref="AK11:AM11"/>
    <mergeCell ref="AN11:AP11"/>
    <mergeCell ref="AQ11:AS11"/>
    <mergeCell ref="AT11:AV11"/>
    <mergeCell ref="AW11:AX11"/>
    <mergeCell ref="F12:J12"/>
    <mergeCell ref="K12:N12"/>
    <mergeCell ref="O12:R12"/>
    <mergeCell ref="S12:T12"/>
    <mergeCell ref="U12:V12"/>
    <mergeCell ref="AW10:AX10"/>
    <mergeCell ref="F11:J11"/>
    <mergeCell ref="K11:N11"/>
    <mergeCell ref="O11:R11"/>
    <mergeCell ref="S11:T11"/>
    <mergeCell ref="U11:V11"/>
    <mergeCell ref="W11:Z11"/>
    <mergeCell ref="AA11:AD11"/>
    <mergeCell ref="AE11:AF11"/>
    <mergeCell ref="AG11:AH11"/>
    <mergeCell ref="AE10:AF10"/>
    <mergeCell ref="AG10:AH10"/>
    <mergeCell ref="AK10:AM10"/>
    <mergeCell ref="AN10:AP10"/>
    <mergeCell ref="AQ10:AS10"/>
    <mergeCell ref="AT10:AV10"/>
    <mergeCell ref="AQ9:AS9"/>
    <mergeCell ref="AT9:AV9"/>
    <mergeCell ref="AW9:AX9"/>
    <mergeCell ref="F10:J10"/>
    <mergeCell ref="K10:N10"/>
    <mergeCell ref="O10:R10"/>
    <mergeCell ref="S10:T10"/>
    <mergeCell ref="U10:V10"/>
    <mergeCell ref="W10:Z10"/>
    <mergeCell ref="AA10:AD10"/>
    <mergeCell ref="W9:Z9"/>
    <mergeCell ref="AA9:AD9"/>
    <mergeCell ref="AE9:AF9"/>
    <mergeCell ref="AG9:AH9"/>
    <mergeCell ref="AK9:AM9"/>
    <mergeCell ref="AN9:AP9"/>
    <mergeCell ref="C9:E14"/>
    <mergeCell ref="F9:J9"/>
    <mergeCell ref="K9:N9"/>
    <mergeCell ref="O9:R9"/>
    <mergeCell ref="S9:T9"/>
    <mergeCell ref="U9:V9"/>
    <mergeCell ref="AW7:AX7"/>
    <mergeCell ref="F8:J8"/>
    <mergeCell ref="K8:N8"/>
    <mergeCell ref="O8:R8"/>
    <mergeCell ref="S8:T8"/>
    <mergeCell ref="U8:V8"/>
    <mergeCell ref="W8:Z8"/>
    <mergeCell ref="AA8:AD8"/>
    <mergeCell ref="AE8:AF8"/>
    <mergeCell ref="AG8:AH8"/>
    <mergeCell ref="AE7:AF7"/>
    <mergeCell ref="AG7:AH7"/>
    <mergeCell ref="AK7:AM7"/>
    <mergeCell ref="AN7:AP7"/>
    <mergeCell ref="AQ7:AS7"/>
    <mergeCell ref="AT7:AV7"/>
    <mergeCell ref="AQ6:AS6"/>
    <mergeCell ref="AT6:AV6"/>
    <mergeCell ref="AW6:AX6"/>
    <mergeCell ref="F7:J7"/>
    <mergeCell ref="K7:N7"/>
    <mergeCell ref="O7:R7"/>
    <mergeCell ref="S7:T7"/>
    <mergeCell ref="U7:V7"/>
    <mergeCell ref="W7:Z7"/>
    <mergeCell ref="AA7:AD7"/>
    <mergeCell ref="W6:Z6"/>
    <mergeCell ref="AA6:AD6"/>
    <mergeCell ref="AE6:AF6"/>
    <mergeCell ref="AG6:AH6"/>
    <mergeCell ref="AK6:AM6"/>
    <mergeCell ref="AN6:AP6"/>
    <mergeCell ref="W5:Z5"/>
    <mergeCell ref="AA5:AD5"/>
    <mergeCell ref="AE5:AF5"/>
    <mergeCell ref="AG5:AH5"/>
    <mergeCell ref="C6:E8"/>
    <mergeCell ref="F6:J6"/>
    <mergeCell ref="K6:N6"/>
    <mergeCell ref="O6:R6"/>
    <mergeCell ref="S6:T6"/>
    <mergeCell ref="U6:V6"/>
    <mergeCell ref="B1:C1"/>
    <mergeCell ref="E1:AF1"/>
    <mergeCell ref="C4:E5"/>
    <mergeCell ref="F4:J5"/>
    <mergeCell ref="K4:V4"/>
    <mergeCell ref="W4:AH4"/>
    <mergeCell ref="K5:N5"/>
    <mergeCell ref="O5:R5"/>
    <mergeCell ref="S5:T5"/>
    <mergeCell ref="U5:V5"/>
  </mergeCells>
  <phoneticPr fontId="3"/>
  <printOptions horizontalCentered="1"/>
  <pageMargins left="0.51181102362204722" right="0.51181102362204722" top="0.55118110236220474" bottom="0.55118110236220474" header="0.31496062992125984" footer="0.31496062992125984"/>
  <pageSetup paperSize="9" firstPageNumber="15" orientation="portrait" useFirstPageNumber="1" r:id="rId1"/>
  <headerFooter>
    <oddFooter>&amp;C&amp;"HGPｺﾞｼｯｸM,ﾒﾃﾞｨｳﾑ"&amp;10&amp;P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05A12-4DC9-4EB1-A49C-012BE7EE4979}">
  <dimension ref="B1:AZ54"/>
  <sheetViews>
    <sheetView tabSelected="1" zoomScale="115" zoomScaleNormal="115" zoomScaleSheetLayoutView="100" workbookViewId="0">
      <selection activeCell="Q33" sqref="Q33:V33"/>
    </sheetView>
  </sheetViews>
  <sheetFormatPr defaultColWidth="2.625" defaultRowHeight="15.75" customHeight="1"/>
  <cols>
    <col min="1" max="2" width="2.625" style="40"/>
    <col min="3" max="6" width="3.25" style="40" customWidth="1"/>
    <col min="7" max="7" width="4.125" style="40" customWidth="1"/>
    <col min="8" max="8" width="6.625" style="40" customWidth="1"/>
    <col min="9" max="9" width="7.625" style="40" customWidth="1"/>
    <col min="10" max="17" width="6.625" style="40" customWidth="1"/>
    <col min="18" max="18" width="6.75" style="40" bestFit="1" customWidth="1"/>
    <col min="19" max="19" width="2.625" style="40"/>
    <col min="20" max="20" width="2.25" style="72" customWidth="1"/>
    <col min="21" max="30" width="2.625" style="72" customWidth="1"/>
    <col min="31" max="35" width="2.625" style="72"/>
    <col min="36" max="36" width="0.125" style="72" customWidth="1"/>
    <col min="37" max="41" width="2.625" style="72" customWidth="1"/>
    <col min="42" max="52" width="2.625" style="72"/>
    <col min="53" max="16384" width="2.625" style="40"/>
  </cols>
  <sheetData>
    <row r="1" spans="2:52" s="4" customFormat="1" ht="15.75" customHeight="1">
      <c r="B1" s="3"/>
      <c r="C1" s="3"/>
      <c r="D1" s="3"/>
      <c r="E1" s="3"/>
      <c r="F1" s="3"/>
      <c r="G1" s="3"/>
      <c r="H1" s="3"/>
      <c r="I1" s="3"/>
      <c r="J1" s="3"/>
      <c r="K1" s="3"/>
      <c r="L1" s="3"/>
      <c r="M1" s="3"/>
      <c r="N1" s="3"/>
      <c r="O1" s="3"/>
      <c r="P1" s="3"/>
      <c r="Q1" s="3"/>
      <c r="R1" s="3"/>
      <c r="S1" s="3"/>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row>
    <row r="2" spans="2:52" s="5" customFormat="1" ht="15.75" customHeight="1">
      <c r="C2" s="143" t="s">
        <v>224</v>
      </c>
      <c r="D2" s="143"/>
      <c r="E2" s="143"/>
      <c r="F2" s="143"/>
      <c r="G2" s="143"/>
      <c r="H2" s="143"/>
      <c r="I2" s="143"/>
      <c r="J2" s="143"/>
      <c r="K2" s="143"/>
      <c r="L2" s="143"/>
      <c r="M2" s="143"/>
      <c r="N2" s="143"/>
      <c r="O2" s="143"/>
      <c r="P2" s="143"/>
      <c r="Q2" s="143"/>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row>
    <row r="3" spans="2:52" s="5" customFormat="1" ht="15.75" customHeight="1">
      <c r="C3" s="237"/>
      <c r="D3" s="237" t="s">
        <v>225</v>
      </c>
      <c r="E3" s="237"/>
      <c r="F3" s="237"/>
      <c r="G3" s="237"/>
      <c r="H3" s="237"/>
      <c r="I3" s="237"/>
      <c r="J3" s="237"/>
      <c r="K3" s="237"/>
      <c r="L3" s="237"/>
      <c r="M3" s="237"/>
      <c r="N3" s="237"/>
      <c r="O3" s="237"/>
      <c r="P3" s="237"/>
      <c r="Q3" s="237"/>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row>
    <row r="4" spans="2:52" s="5" customFormat="1" ht="15.75" customHeight="1" thickBot="1">
      <c r="C4" s="237"/>
      <c r="D4" s="237"/>
      <c r="E4" s="237"/>
      <c r="F4" s="237"/>
      <c r="G4" s="237"/>
      <c r="H4" s="237"/>
      <c r="I4" s="237"/>
      <c r="J4" s="237"/>
      <c r="K4" s="237"/>
      <c r="L4" s="237"/>
      <c r="M4" s="237"/>
      <c r="N4" s="237"/>
      <c r="O4" s="237"/>
      <c r="P4" s="237"/>
      <c r="Q4" s="7" t="s">
        <v>226</v>
      </c>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row>
    <row r="5" spans="2:52" s="4" customFormat="1" ht="15.75" customHeight="1" thickTop="1">
      <c r="C5" s="8" t="s">
        <v>227</v>
      </c>
      <c r="D5" s="8"/>
      <c r="E5" s="8"/>
      <c r="F5" s="8"/>
      <c r="G5" s="146"/>
      <c r="H5" s="403" t="s">
        <v>228</v>
      </c>
      <c r="I5" s="53" t="s">
        <v>229</v>
      </c>
      <c r="J5" s="54"/>
      <c r="K5" s="404"/>
      <c r="L5" s="53" t="s">
        <v>230</v>
      </c>
      <c r="M5" s="54"/>
      <c r="N5" s="404"/>
      <c r="O5" s="8" t="s">
        <v>231</v>
      </c>
      <c r="P5" s="8"/>
      <c r="Q5" s="8"/>
    </row>
    <row r="6" spans="2:52" s="4" customFormat="1" ht="15.75" customHeight="1">
      <c r="C6" s="27"/>
      <c r="D6" s="27"/>
      <c r="E6" s="27"/>
      <c r="F6" s="27"/>
      <c r="G6" s="149"/>
      <c r="H6" s="405"/>
      <c r="I6" s="406"/>
      <c r="J6" s="407" t="s">
        <v>232</v>
      </c>
      <c r="K6" s="408" t="s">
        <v>233</v>
      </c>
      <c r="L6" s="409"/>
      <c r="M6" s="407" t="s">
        <v>234</v>
      </c>
      <c r="N6" s="408" t="s">
        <v>235</v>
      </c>
      <c r="O6" s="410"/>
      <c r="P6" s="407" t="s">
        <v>229</v>
      </c>
      <c r="Q6" s="411" t="s">
        <v>230</v>
      </c>
    </row>
    <row r="7" spans="2:52" s="252" customFormat="1" ht="15.75" customHeight="1">
      <c r="C7" s="412"/>
      <c r="D7" s="412"/>
      <c r="E7" s="412"/>
      <c r="F7" s="412"/>
      <c r="G7" s="412"/>
      <c r="H7" s="413" t="s">
        <v>108</v>
      </c>
      <c r="I7" s="413" t="s">
        <v>108</v>
      </c>
      <c r="J7" s="414" t="s">
        <v>108</v>
      </c>
      <c r="K7" s="415" t="s">
        <v>108</v>
      </c>
      <c r="L7" s="413" t="s">
        <v>108</v>
      </c>
      <c r="M7" s="414" t="s">
        <v>108</v>
      </c>
      <c r="N7" s="415" t="s">
        <v>108</v>
      </c>
      <c r="O7" s="416" t="s">
        <v>236</v>
      </c>
      <c r="P7" s="414" t="s">
        <v>236</v>
      </c>
      <c r="Q7" s="417" t="s">
        <v>236</v>
      </c>
    </row>
    <row r="8" spans="2:52" s="4" customFormat="1" ht="15.75" customHeight="1">
      <c r="C8" s="418" t="s">
        <v>72</v>
      </c>
      <c r="D8" s="418"/>
      <c r="E8" s="418"/>
      <c r="F8" s="418"/>
      <c r="G8" s="419"/>
      <c r="H8" s="420">
        <f>I8+L8</f>
        <v>83</v>
      </c>
      <c r="I8" s="420">
        <f>J8-K8</f>
        <v>-44</v>
      </c>
      <c r="J8" s="421">
        <v>137</v>
      </c>
      <c r="K8" s="422">
        <v>181</v>
      </c>
      <c r="L8" s="420">
        <v>127</v>
      </c>
      <c r="M8" s="421">
        <v>796</v>
      </c>
      <c r="N8" s="422">
        <v>669</v>
      </c>
      <c r="O8" s="423">
        <v>0.44</v>
      </c>
      <c r="P8" s="424">
        <v>-0.23</v>
      </c>
      <c r="Q8" s="425">
        <v>0.68</v>
      </c>
    </row>
    <row r="9" spans="2:52" s="4" customFormat="1" ht="8.25" customHeight="1">
      <c r="C9" s="426"/>
      <c r="D9" s="426"/>
      <c r="E9" s="426"/>
      <c r="F9" s="426"/>
      <c r="G9" s="426"/>
      <c r="H9" s="427"/>
      <c r="I9" s="427"/>
      <c r="J9" s="428"/>
      <c r="K9" s="429"/>
      <c r="L9" s="427"/>
      <c r="M9" s="428"/>
      <c r="N9" s="429"/>
      <c r="O9" s="430"/>
      <c r="P9" s="431"/>
      <c r="Q9" s="432"/>
    </row>
    <row r="10" spans="2:52" s="4" customFormat="1" ht="15.75" customHeight="1">
      <c r="C10" s="166" t="s">
        <v>237</v>
      </c>
      <c r="D10" s="166"/>
      <c r="E10" s="166"/>
      <c r="F10" s="166"/>
      <c r="G10" s="167"/>
      <c r="H10" s="427">
        <f>I10+L10</f>
        <v>-2810</v>
      </c>
      <c r="I10" s="427">
        <f t="shared" ref="I10:I22" si="0">J10-K10</f>
        <v>-43852</v>
      </c>
      <c r="J10" s="428">
        <v>55876</v>
      </c>
      <c r="K10" s="429">
        <v>99728</v>
      </c>
      <c r="L10" s="427">
        <f t="shared" ref="L10:L17" si="1">M10-N10</f>
        <v>41042</v>
      </c>
      <c r="M10" s="428">
        <v>506632</v>
      </c>
      <c r="N10" s="429">
        <v>465590</v>
      </c>
      <c r="O10" s="430">
        <v>-0.03</v>
      </c>
      <c r="P10" s="431">
        <v>-0.48</v>
      </c>
      <c r="Q10" s="432">
        <v>0.44</v>
      </c>
    </row>
    <row r="11" spans="2:52" s="4" customFormat="1" ht="15.75" customHeight="1">
      <c r="C11" s="426"/>
      <c r="D11" s="166" t="s">
        <v>76</v>
      </c>
      <c r="E11" s="166"/>
      <c r="F11" s="166"/>
      <c r="G11" s="167"/>
      <c r="H11" s="427">
        <f>I11+L11</f>
        <v>-840</v>
      </c>
      <c r="I11" s="427">
        <f t="shared" si="0"/>
        <v>-1597</v>
      </c>
      <c r="J11" s="428">
        <v>959</v>
      </c>
      <c r="K11" s="429">
        <v>2556</v>
      </c>
      <c r="L11" s="427">
        <v>757</v>
      </c>
      <c r="M11" s="428">
        <v>7418</v>
      </c>
      <c r="N11" s="429">
        <v>6661</v>
      </c>
      <c r="O11" s="430">
        <v>-0.45</v>
      </c>
      <c r="P11" s="431">
        <v>-0.85</v>
      </c>
      <c r="Q11" s="432">
        <v>0.4</v>
      </c>
    </row>
    <row r="12" spans="2:52" s="4" customFormat="1" ht="15.75" customHeight="1">
      <c r="C12" s="426"/>
      <c r="D12" s="166" t="s">
        <v>77</v>
      </c>
      <c r="E12" s="166"/>
      <c r="F12" s="166"/>
      <c r="G12" s="167"/>
      <c r="H12" s="427">
        <f>I12+L12</f>
        <v>-377</v>
      </c>
      <c r="I12" s="427">
        <f t="shared" si="0"/>
        <v>-420</v>
      </c>
      <c r="J12" s="428">
        <v>143</v>
      </c>
      <c r="K12" s="429">
        <v>563</v>
      </c>
      <c r="L12" s="427">
        <f>M12-N12</f>
        <v>43</v>
      </c>
      <c r="M12" s="428">
        <v>1390</v>
      </c>
      <c r="N12" s="429">
        <v>1347</v>
      </c>
      <c r="O12" s="430">
        <v>-0.94</v>
      </c>
      <c r="P12" s="431">
        <v>-1.05</v>
      </c>
      <c r="Q12" s="432">
        <v>0.11</v>
      </c>
    </row>
    <row r="13" spans="2:52" s="4" customFormat="1" ht="15.75" customHeight="1">
      <c r="C13" s="166" t="s">
        <v>238</v>
      </c>
      <c r="D13" s="166"/>
      <c r="E13" s="166"/>
      <c r="F13" s="166"/>
      <c r="G13" s="167"/>
      <c r="H13" s="427">
        <f t="shared" ref="H13:H22" si="2">I13+L13</f>
        <v>-235</v>
      </c>
      <c r="I13" s="427">
        <f t="shared" si="0"/>
        <v>-487</v>
      </c>
      <c r="J13" s="428">
        <f>SUM(J14:J18)</f>
        <v>365</v>
      </c>
      <c r="K13" s="429">
        <f>SUM(K14:K18)</f>
        <v>852</v>
      </c>
      <c r="L13" s="427">
        <f t="shared" si="1"/>
        <v>252</v>
      </c>
      <c r="M13" s="428">
        <f>SUM(M14:M18)</f>
        <v>3197</v>
      </c>
      <c r="N13" s="429">
        <f>SUM(N14:N18)</f>
        <v>2945</v>
      </c>
      <c r="O13" s="430">
        <v>-0.36</v>
      </c>
      <c r="P13" s="431">
        <v>-0.75</v>
      </c>
      <c r="Q13" s="432">
        <v>0.39</v>
      </c>
    </row>
    <row r="14" spans="2:52" s="4" customFormat="1" ht="15.75" customHeight="1">
      <c r="D14" s="166" t="s">
        <v>78</v>
      </c>
      <c r="E14" s="166"/>
      <c r="F14" s="166"/>
      <c r="G14" s="167"/>
      <c r="H14" s="427">
        <f t="shared" si="2"/>
        <v>-136</v>
      </c>
      <c r="I14" s="427">
        <f t="shared" si="0"/>
        <v>-114</v>
      </c>
      <c r="J14" s="428">
        <v>29</v>
      </c>
      <c r="K14" s="429">
        <v>143</v>
      </c>
      <c r="L14" s="427">
        <f t="shared" si="1"/>
        <v>-22</v>
      </c>
      <c r="M14" s="428">
        <v>308</v>
      </c>
      <c r="N14" s="429">
        <v>330</v>
      </c>
      <c r="O14" s="430">
        <v>-1.5</v>
      </c>
      <c r="P14" s="431">
        <v>-1.26</v>
      </c>
      <c r="Q14" s="432">
        <v>0.24</v>
      </c>
    </row>
    <row r="15" spans="2:52" s="4" customFormat="1" ht="15.75" customHeight="1">
      <c r="D15" s="166" t="s">
        <v>79</v>
      </c>
      <c r="E15" s="166"/>
      <c r="F15" s="166"/>
      <c r="G15" s="167"/>
      <c r="H15" s="427">
        <f t="shared" si="2"/>
        <v>110</v>
      </c>
      <c r="I15" s="427">
        <f t="shared" si="0"/>
        <v>-89</v>
      </c>
      <c r="J15" s="428">
        <v>118</v>
      </c>
      <c r="K15" s="429">
        <v>207</v>
      </c>
      <c r="L15" s="427">
        <f t="shared" si="1"/>
        <v>199</v>
      </c>
      <c r="M15" s="428">
        <v>776</v>
      </c>
      <c r="N15" s="429">
        <v>577</v>
      </c>
      <c r="O15" s="433">
        <v>0.64</v>
      </c>
      <c r="P15" s="431">
        <v>-0.52</v>
      </c>
      <c r="Q15" s="432">
        <v>1.1599999999999999</v>
      </c>
    </row>
    <row r="16" spans="2:52" s="4" customFormat="1" ht="15.75" customHeight="1">
      <c r="D16" s="166" t="s">
        <v>80</v>
      </c>
      <c r="E16" s="166"/>
      <c r="F16" s="166"/>
      <c r="G16" s="167"/>
      <c r="H16" s="427">
        <f t="shared" si="2"/>
        <v>-150</v>
      </c>
      <c r="I16" s="427">
        <f t="shared" si="0"/>
        <v>-98</v>
      </c>
      <c r="J16" s="428">
        <v>50</v>
      </c>
      <c r="K16" s="429">
        <v>148</v>
      </c>
      <c r="L16" s="427">
        <f t="shared" si="1"/>
        <v>-52</v>
      </c>
      <c r="M16" s="428">
        <v>1057</v>
      </c>
      <c r="N16" s="434">
        <v>1109</v>
      </c>
      <c r="O16" s="435">
        <v>-1.43</v>
      </c>
      <c r="P16" s="436">
        <v>-0.94</v>
      </c>
      <c r="Q16" s="437">
        <v>-0.5</v>
      </c>
    </row>
    <row r="17" spans="3:52" s="4" customFormat="1" ht="15.75" customHeight="1">
      <c r="D17" s="166" t="s">
        <v>81</v>
      </c>
      <c r="E17" s="166"/>
      <c r="F17" s="166"/>
      <c r="G17" s="167"/>
      <c r="H17" s="427">
        <f t="shared" si="2"/>
        <v>-142</v>
      </c>
      <c r="I17" s="427">
        <f t="shared" si="0"/>
        <v>-142</v>
      </c>
      <c r="J17" s="428">
        <v>31</v>
      </c>
      <c r="K17" s="429">
        <v>173</v>
      </c>
      <c r="L17" s="427">
        <f t="shared" si="1"/>
        <v>0</v>
      </c>
      <c r="M17" s="428">
        <v>260</v>
      </c>
      <c r="N17" s="434">
        <v>260</v>
      </c>
      <c r="O17" s="438">
        <v>-1.52</v>
      </c>
      <c r="P17" s="431">
        <v>-1.52</v>
      </c>
      <c r="Q17" s="432">
        <v>0</v>
      </c>
    </row>
    <row r="18" spans="3:52" s="4" customFormat="1" ht="15.75" customHeight="1">
      <c r="D18" s="158" t="s">
        <v>239</v>
      </c>
      <c r="E18" s="158"/>
      <c r="F18" s="158"/>
      <c r="G18" s="159"/>
      <c r="H18" s="439">
        <f t="shared" si="2"/>
        <v>83</v>
      </c>
      <c r="I18" s="439">
        <f t="shared" si="0"/>
        <v>-44</v>
      </c>
      <c r="J18" s="440">
        <v>137</v>
      </c>
      <c r="K18" s="441">
        <v>181</v>
      </c>
      <c r="L18" s="439">
        <f>M18-N18</f>
        <v>127</v>
      </c>
      <c r="M18" s="440">
        <v>796</v>
      </c>
      <c r="N18" s="441">
        <v>669</v>
      </c>
      <c r="O18" s="442">
        <v>0.44</v>
      </c>
      <c r="P18" s="443">
        <v>-0.23</v>
      </c>
      <c r="Q18" s="444">
        <v>0.68</v>
      </c>
    </row>
    <row r="19" spans="3:52" s="4" customFormat="1" ht="15.75" customHeight="1">
      <c r="C19" s="166" t="s">
        <v>240</v>
      </c>
      <c r="D19" s="166"/>
      <c r="E19" s="166"/>
      <c r="F19" s="166"/>
      <c r="G19" s="167"/>
      <c r="H19" s="427">
        <f t="shared" si="2"/>
        <v>-524</v>
      </c>
      <c r="I19" s="427">
        <f t="shared" si="0"/>
        <v>-727</v>
      </c>
      <c r="J19" s="428">
        <f>SUM(J20:J22)</f>
        <v>112</v>
      </c>
      <c r="K19" s="445">
        <f>SUM(K20:K22)</f>
        <v>839</v>
      </c>
      <c r="L19" s="427">
        <f>M19-N19</f>
        <v>203</v>
      </c>
      <c r="M19" s="428">
        <f>SUM(M20:M22)</f>
        <v>2998</v>
      </c>
      <c r="N19" s="434">
        <f>SUM(N20:N22)</f>
        <v>2795</v>
      </c>
      <c r="O19" s="438">
        <v>-1.3</v>
      </c>
      <c r="P19" s="431">
        <v>-1.81</v>
      </c>
      <c r="Q19" s="432">
        <v>0.51</v>
      </c>
    </row>
    <row r="20" spans="3:52" s="4" customFormat="1" ht="15.75" customHeight="1">
      <c r="D20" s="166" t="s">
        <v>83</v>
      </c>
      <c r="E20" s="166"/>
      <c r="F20" s="166"/>
      <c r="G20" s="167"/>
      <c r="H20" s="427">
        <f t="shared" si="2"/>
        <v>62</v>
      </c>
      <c r="I20" s="427">
        <f t="shared" si="0"/>
        <v>-127</v>
      </c>
      <c r="J20" s="428">
        <v>36</v>
      </c>
      <c r="K20" s="429">
        <v>163</v>
      </c>
      <c r="L20" s="427">
        <f>M20-N20</f>
        <v>189</v>
      </c>
      <c r="M20" s="428">
        <v>1530</v>
      </c>
      <c r="N20" s="434">
        <v>1341</v>
      </c>
      <c r="O20" s="438">
        <v>0.56999999999999995</v>
      </c>
      <c r="P20" s="431">
        <v>-1.17</v>
      </c>
      <c r="Q20" s="432">
        <v>1.73</v>
      </c>
    </row>
    <row r="21" spans="3:52" s="4" customFormat="1" ht="15.75" customHeight="1">
      <c r="D21" s="166" t="s">
        <v>84</v>
      </c>
      <c r="E21" s="166"/>
      <c r="F21" s="166"/>
      <c r="G21" s="167"/>
      <c r="H21" s="427">
        <f t="shared" si="2"/>
        <v>-170</v>
      </c>
      <c r="I21" s="427">
        <f t="shared" si="0"/>
        <v>-129</v>
      </c>
      <c r="J21" s="428">
        <v>13</v>
      </c>
      <c r="K21" s="429">
        <v>142</v>
      </c>
      <c r="L21" s="427">
        <f>M21-N21</f>
        <v>-41</v>
      </c>
      <c r="M21" s="428">
        <v>208</v>
      </c>
      <c r="N21" s="429">
        <v>249</v>
      </c>
      <c r="O21" s="433">
        <v>-2.63</v>
      </c>
      <c r="P21" s="431">
        <v>-1.99</v>
      </c>
      <c r="Q21" s="432">
        <v>-0.63</v>
      </c>
    </row>
    <row r="22" spans="3:52" s="4" customFormat="1" ht="15.75" customHeight="1">
      <c r="D22" s="166" t="s">
        <v>85</v>
      </c>
      <c r="E22" s="166"/>
      <c r="F22" s="166"/>
      <c r="G22" s="167"/>
      <c r="H22" s="427">
        <f t="shared" si="2"/>
        <v>-416</v>
      </c>
      <c r="I22" s="427">
        <f t="shared" si="0"/>
        <v>-471</v>
      </c>
      <c r="J22" s="428">
        <v>63</v>
      </c>
      <c r="K22" s="429">
        <v>534</v>
      </c>
      <c r="L22" s="427">
        <f>M22-N22</f>
        <v>55</v>
      </c>
      <c r="M22" s="428">
        <v>1260</v>
      </c>
      <c r="N22" s="429">
        <v>1205</v>
      </c>
      <c r="O22" s="433">
        <v>-1.83</v>
      </c>
      <c r="P22" s="431">
        <v>-2.0699999999999998</v>
      </c>
      <c r="Q22" s="432">
        <v>0.24</v>
      </c>
    </row>
    <row r="23" spans="3:52" s="4" customFormat="1" ht="15.75" customHeight="1" thickBot="1">
      <c r="C23" s="200"/>
      <c r="D23" s="200"/>
      <c r="E23" s="200"/>
      <c r="F23" s="200"/>
      <c r="G23" s="200"/>
      <c r="H23" s="446"/>
      <c r="I23" s="446"/>
      <c r="J23" s="447"/>
      <c r="K23" s="448"/>
      <c r="L23" s="446"/>
      <c r="M23" s="447"/>
      <c r="N23" s="448"/>
      <c r="O23" s="449"/>
      <c r="P23" s="450"/>
      <c r="Q23" s="451"/>
    </row>
    <row r="24" spans="3:52" ht="15.75" customHeight="1" thickTop="1">
      <c r="Q24" s="7" t="s">
        <v>241</v>
      </c>
    </row>
    <row r="25" spans="3:52" ht="15.75" customHeight="1">
      <c r="Q25" s="7"/>
    </row>
    <row r="26" spans="3:52" ht="15.75" customHeight="1">
      <c r="D26" s="237" t="s">
        <v>242</v>
      </c>
    </row>
    <row r="27" spans="3:52" s="5" customFormat="1" ht="15.75" customHeight="1" thickBot="1">
      <c r="C27" s="237"/>
      <c r="D27" s="237"/>
      <c r="E27" s="237"/>
      <c r="F27" s="237"/>
      <c r="G27" s="237"/>
      <c r="H27" s="237"/>
      <c r="I27" s="237"/>
      <c r="J27" s="237"/>
      <c r="K27" s="237"/>
      <c r="L27" s="237"/>
      <c r="M27" s="237"/>
      <c r="N27" s="237"/>
      <c r="O27" s="237"/>
      <c r="P27" s="237"/>
      <c r="Q27" s="7" t="s">
        <v>243</v>
      </c>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row>
    <row r="28" spans="3:52" s="4" customFormat="1" ht="15.75" customHeight="1" thickTop="1">
      <c r="C28" s="8" t="s">
        <v>38</v>
      </c>
      <c r="D28" s="8"/>
      <c r="E28" s="8"/>
      <c r="F28" s="8"/>
      <c r="G28" s="146"/>
      <c r="H28" s="403" t="s">
        <v>228</v>
      </c>
      <c r="I28" s="53" t="s">
        <v>229</v>
      </c>
      <c r="J28" s="54"/>
      <c r="K28" s="404"/>
      <c r="L28" s="53" t="s">
        <v>230</v>
      </c>
      <c r="M28" s="54"/>
      <c r="N28" s="404"/>
      <c r="O28" s="8" t="s">
        <v>231</v>
      </c>
      <c r="P28" s="8"/>
      <c r="Q28" s="8"/>
    </row>
    <row r="29" spans="3:52" s="4" customFormat="1" ht="15.75" customHeight="1">
      <c r="C29" s="27"/>
      <c r="D29" s="27"/>
      <c r="E29" s="27"/>
      <c r="F29" s="27"/>
      <c r="G29" s="149"/>
      <c r="H29" s="405"/>
      <c r="I29" s="406"/>
      <c r="J29" s="407" t="s">
        <v>232</v>
      </c>
      <c r="K29" s="408" t="s">
        <v>233</v>
      </c>
      <c r="L29" s="409"/>
      <c r="M29" s="407" t="s">
        <v>234</v>
      </c>
      <c r="N29" s="408" t="s">
        <v>235</v>
      </c>
      <c r="O29" s="410"/>
      <c r="P29" s="407" t="s">
        <v>229</v>
      </c>
      <c r="Q29" s="408" t="s">
        <v>230</v>
      </c>
    </row>
    <row r="30" spans="3:52" s="252" customFormat="1" ht="15.75" customHeight="1">
      <c r="C30" s="412"/>
      <c r="D30" s="412"/>
      <c r="E30" s="412"/>
      <c r="F30" s="412"/>
      <c r="G30" s="412"/>
      <c r="H30" s="413" t="s">
        <v>108</v>
      </c>
      <c r="I30" s="413" t="s">
        <v>108</v>
      </c>
      <c r="J30" s="414" t="s">
        <v>108</v>
      </c>
      <c r="K30" s="415" t="s">
        <v>108</v>
      </c>
      <c r="L30" s="413" t="s">
        <v>108</v>
      </c>
      <c r="M30" s="414" t="s">
        <v>108</v>
      </c>
      <c r="N30" s="415" t="s">
        <v>108</v>
      </c>
      <c r="O30" s="416" t="s">
        <v>236</v>
      </c>
      <c r="P30" s="414" t="s">
        <v>236</v>
      </c>
      <c r="Q30" s="417" t="s">
        <v>236</v>
      </c>
    </row>
    <row r="31" spans="3:52" s="4" customFormat="1" ht="15.75" customHeight="1">
      <c r="C31" s="193" t="s">
        <v>46</v>
      </c>
      <c r="D31" s="193"/>
      <c r="E31" s="193"/>
      <c r="F31" s="193"/>
      <c r="G31" s="194"/>
      <c r="H31" s="420">
        <f>I31+L31</f>
        <v>83</v>
      </c>
      <c r="I31" s="420">
        <f>J31-K31</f>
        <v>-44</v>
      </c>
      <c r="J31" s="421">
        <v>137</v>
      </c>
      <c r="K31" s="422">
        <v>181</v>
      </c>
      <c r="L31" s="420">
        <f>M31-N31</f>
        <v>127</v>
      </c>
      <c r="M31" s="421">
        <v>796</v>
      </c>
      <c r="N31" s="422">
        <v>669</v>
      </c>
      <c r="O31" s="423">
        <v>0.44</v>
      </c>
      <c r="P31" s="424">
        <v>-0.23</v>
      </c>
      <c r="Q31" s="425">
        <v>0.68</v>
      </c>
      <c r="R31" s="72"/>
      <c r="S31" s="452"/>
    </row>
    <row r="32" spans="3:52" s="4" customFormat="1" ht="8.25" customHeight="1">
      <c r="C32" s="190"/>
      <c r="D32" s="190"/>
      <c r="E32" s="190"/>
      <c r="F32" s="190"/>
      <c r="G32" s="190"/>
      <c r="H32" s="427"/>
      <c r="I32" s="427"/>
      <c r="J32" s="428"/>
      <c r="K32" s="429"/>
      <c r="L32" s="427"/>
      <c r="M32" s="428"/>
      <c r="N32" s="429"/>
      <c r="O32" s="430"/>
      <c r="P32" s="431"/>
      <c r="Q32" s="432"/>
    </row>
    <row r="33" spans="3:34" s="4" customFormat="1" ht="15.75" customHeight="1">
      <c r="C33" s="190" t="s">
        <v>94</v>
      </c>
      <c r="D33" s="190"/>
      <c r="E33" s="190"/>
      <c r="F33" s="190"/>
      <c r="G33" s="190"/>
      <c r="H33" s="427">
        <f t="shared" ref="H33:H46" si="3">I33+L33</f>
        <v>584</v>
      </c>
      <c r="I33" s="427">
        <f t="shared" ref="I33:I52" si="4">J33-K33</f>
        <v>54</v>
      </c>
      <c r="J33" s="428">
        <v>134</v>
      </c>
      <c r="K33" s="429">
        <v>80</v>
      </c>
      <c r="L33" s="427">
        <f t="shared" ref="L33:L52" si="5">M33-N33</f>
        <v>530</v>
      </c>
      <c r="M33" s="428">
        <v>1121</v>
      </c>
      <c r="N33" s="429">
        <v>591</v>
      </c>
      <c r="O33" s="430">
        <v>4.2300000000000004</v>
      </c>
      <c r="P33" s="431">
        <v>0.39</v>
      </c>
      <c r="Q33" s="432">
        <v>3.84</v>
      </c>
    </row>
    <row r="34" spans="3:34" s="4" customFormat="1" ht="15.75" customHeight="1">
      <c r="C34" s="190" t="s">
        <v>244</v>
      </c>
      <c r="D34" s="190"/>
      <c r="E34" s="190"/>
      <c r="F34" s="190"/>
      <c r="G34" s="190"/>
      <c r="H34" s="427">
        <f t="shared" si="3"/>
        <v>343</v>
      </c>
      <c r="I34" s="427">
        <f t="shared" si="4"/>
        <v>50</v>
      </c>
      <c r="J34" s="428">
        <v>138</v>
      </c>
      <c r="K34" s="429">
        <v>88</v>
      </c>
      <c r="L34" s="427">
        <f t="shared" si="5"/>
        <v>293</v>
      </c>
      <c r="M34" s="428">
        <v>923</v>
      </c>
      <c r="N34" s="429">
        <v>630</v>
      </c>
      <c r="O34" s="430">
        <v>2.38</v>
      </c>
      <c r="P34" s="431">
        <v>0.35</v>
      </c>
      <c r="Q34" s="432">
        <v>2.04</v>
      </c>
    </row>
    <row r="35" spans="3:34" s="4" customFormat="1" ht="15.75" customHeight="1">
      <c r="C35" s="190" t="s">
        <v>118</v>
      </c>
      <c r="D35" s="190"/>
      <c r="E35" s="190"/>
      <c r="F35" s="190"/>
      <c r="G35" s="190"/>
      <c r="H35" s="427">
        <f t="shared" si="3"/>
        <v>487</v>
      </c>
      <c r="I35" s="427">
        <f t="shared" si="4"/>
        <v>87</v>
      </c>
      <c r="J35" s="428">
        <v>163</v>
      </c>
      <c r="K35" s="429">
        <v>76</v>
      </c>
      <c r="L35" s="427">
        <f t="shared" si="5"/>
        <v>400</v>
      </c>
      <c r="M35" s="428">
        <v>1103</v>
      </c>
      <c r="N35" s="429">
        <v>703</v>
      </c>
      <c r="O35" s="430">
        <v>3.31</v>
      </c>
      <c r="P35" s="431">
        <v>0.59</v>
      </c>
      <c r="Q35" s="432">
        <v>2.71</v>
      </c>
    </row>
    <row r="36" spans="3:34" s="4" customFormat="1" ht="15.75" customHeight="1">
      <c r="C36" s="190" t="s">
        <v>245</v>
      </c>
      <c r="D36" s="190"/>
      <c r="E36" s="190"/>
      <c r="F36" s="190"/>
      <c r="G36" s="190"/>
      <c r="H36" s="427">
        <f t="shared" si="3"/>
        <v>373</v>
      </c>
      <c r="I36" s="427">
        <f t="shared" si="4"/>
        <v>59</v>
      </c>
      <c r="J36" s="428">
        <v>163</v>
      </c>
      <c r="K36" s="429">
        <v>104</v>
      </c>
      <c r="L36" s="427">
        <f t="shared" si="5"/>
        <v>314</v>
      </c>
      <c r="M36" s="428">
        <v>946</v>
      </c>
      <c r="N36" s="429">
        <v>632</v>
      </c>
      <c r="O36" s="430">
        <v>2.4500000000000002</v>
      </c>
      <c r="P36" s="431">
        <v>0.39</v>
      </c>
      <c r="Q36" s="432">
        <v>2.06</v>
      </c>
    </row>
    <row r="37" spans="3:34" s="4" customFormat="1" ht="15.75" customHeight="1">
      <c r="C37" s="190" t="s">
        <v>246</v>
      </c>
      <c r="D37" s="190"/>
      <c r="E37" s="190"/>
      <c r="F37" s="190"/>
      <c r="G37" s="190"/>
      <c r="H37" s="427">
        <f t="shared" si="3"/>
        <v>485</v>
      </c>
      <c r="I37" s="427">
        <f t="shared" si="4"/>
        <v>75</v>
      </c>
      <c r="J37" s="428">
        <v>158</v>
      </c>
      <c r="K37" s="429">
        <v>83</v>
      </c>
      <c r="L37" s="427">
        <f t="shared" si="5"/>
        <v>410</v>
      </c>
      <c r="M37" s="428">
        <v>1044</v>
      </c>
      <c r="N37" s="429">
        <v>634</v>
      </c>
      <c r="O37" s="430">
        <v>3.11</v>
      </c>
      <c r="P37" s="431">
        <v>0.48</v>
      </c>
      <c r="Q37" s="432">
        <v>2.63</v>
      </c>
    </row>
    <row r="38" spans="3:34" s="4" customFormat="1" ht="15.75" customHeight="1">
      <c r="C38" s="190" t="s">
        <v>95</v>
      </c>
      <c r="D38" s="190"/>
      <c r="E38" s="190"/>
      <c r="F38" s="190"/>
      <c r="G38" s="190"/>
      <c r="H38" s="427">
        <f t="shared" si="3"/>
        <v>154</v>
      </c>
      <c r="I38" s="427">
        <f t="shared" si="4"/>
        <v>106</v>
      </c>
      <c r="J38" s="428">
        <v>182</v>
      </c>
      <c r="K38" s="429">
        <v>76</v>
      </c>
      <c r="L38" s="427">
        <f t="shared" si="5"/>
        <v>48</v>
      </c>
      <c r="M38" s="428">
        <v>673</v>
      </c>
      <c r="N38" s="429">
        <v>625</v>
      </c>
      <c r="O38" s="430">
        <v>0.96</v>
      </c>
      <c r="P38" s="431">
        <v>0.66</v>
      </c>
      <c r="Q38" s="432">
        <v>0.3</v>
      </c>
    </row>
    <row r="39" spans="3:34" s="4" customFormat="1" ht="15.75" customHeight="1">
      <c r="C39" s="190" t="s">
        <v>247</v>
      </c>
      <c r="D39" s="190"/>
      <c r="E39" s="190"/>
      <c r="F39" s="190"/>
      <c r="G39" s="190"/>
      <c r="H39" s="427">
        <f t="shared" si="3"/>
        <v>51</v>
      </c>
      <c r="I39" s="427">
        <f t="shared" si="4"/>
        <v>59</v>
      </c>
      <c r="J39" s="428">
        <v>167</v>
      </c>
      <c r="K39" s="429">
        <v>108</v>
      </c>
      <c r="L39" s="427">
        <f t="shared" si="5"/>
        <v>-8</v>
      </c>
      <c r="M39" s="428">
        <v>631</v>
      </c>
      <c r="N39" s="429">
        <v>639</v>
      </c>
      <c r="O39" s="430">
        <v>0.31</v>
      </c>
      <c r="P39" s="431">
        <v>0.36</v>
      </c>
      <c r="Q39" s="432">
        <v>-0.05</v>
      </c>
    </row>
    <row r="40" spans="3:34" s="4" customFormat="1" ht="15.75" customHeight="1">
      <c r="C40" s="190" t="s">
        <v>119</v>
      </c>
      <c r="D40" s="190"/>
      <c r="E40" s="190"/>
      <c r="F40" s="190"/>
      <c r="G40" s="190"/>
      <c r="H40" s="427">
        <f t="shared" si="3"/>
        <v>117</v>
      </c>
      <c r="I40" s="427">
        <f t="shared" si="4"/>
        <v>58</v>
      </c>
      <c r="J40" s="428">
        <v>152</v>
      </c>
      <c r="K40" s="429">
        <v>94</v>
      </c>
      <c r="L40" s="427">
        <f t="shared" si="5"/>
        <v>59</v>
      </c>
      <c r="M40" s="428">
        <v>643</v>
      </c>
      <c r="N40" s="429">
        <v>584</v>
      </c>
      <c r="O40" s="430">
        <v>0.72</v>
      </c>
      <c r="P40" s="431">
        <v>0.36</v>
      </c>
      <c r="Q40" s="432">
        <v>0.36</v>
      </c>
    </row>
    <row r="41" spans="3:34" s="4" customFormat="1" ht="15.75" customHeight="1">
      <c r="C41" s="190" t="s">
        <v>248</v>
      </c>
      <c r="D41" s="190"/>
      <c r="E41" s="190"/>
      <c r="F41" s="190"/>
      <c r="G41" s="190"/>
      <c r="H41" s="427">
        <f t="shared" si="3"/>
        <v>9</v>
      </c>
      <c r="I41" s="427">
        <f t="shared" si="4"/>
        <v>40</v>
      </c>
      <c r="J41" s="428">
        <v>166</v>
      </c>
      <c r="K41" s="429">
        <v>126</v>
      </c>
      <c r="L41" s="427">
        <f t="shared" si="5"/>
        <v>-31</v>
      </c>
      <c r="M41" s="428">
        <v>603</v>
      </c>
      <c r="N41" s="429">
        <v>634</v>
      </c>
      <c r="O41" s="453">
        <v>0.05</v>
      </c>
      <c r="P41" s="454">
        <v>0.24</v>
      </c>
      <c r="Q41" s="455">
        <v>-0.19</v>
      </c>
      <c r="R41" s="456"/>
      <c r="S41" s="456"/>
      <c r="T41" s="456"/>
      <c r="U41" s="456"/>
      <c r="V41" s="456"/>
      <c r="W41" s="456"/>
      <c r="X41" s="456"/>
      <c r="Y41" s="456"/>
      <c r="Z41" s="456"/>
      <c r="AA41" s="456"/>
      <c r="AB41" s="456"/>
      <c r="AC41" s="456"/>
      <c r="AD41" s="456"/>
      <c r="AE41" s="456"/>
      <c r="AF41" s="456"/>
      <c r="AG41" s="456"/>
      <c r="AH41" s="456"/>
    </row>
    <row r="42" spans="3:34" s="4" customFormat="1" ht="15.75" customHeight="1">
      <c r="C42" s="190" t="s">
        <v>249</v>
      </c>
      <c r="D42" s="190"/>
      <c r="E42" s="190"/>
      <c r="F42" s="190"/>
      <c r="G42" s="190"/>
      <c r="H42" s="427">
        <f t="shared" si="3"/>
        <v>281</v>
      </c>
      <c r="I42" s="427">
        <f t="shared" si="4"/>
        <v>32</v>
      </c>
      <c r="J42" s="428">
        <v>143</v>
      </c>
      <c r="K42" s="429">
        <v>111</v>
      </c>
      <c r="L42" s="427">
        <f t="shared" si="5"/>
        <v>249</v>
      </c>
      <c r="M42" s="428">
        <v>797</v>
      </c>
      <c r="N42" s="429">
        <v>548</v>
      </c>
      <c r="O42" s="453">
        <v>1.71</v>
      </c>
      <c r="P42" s="454">
        <v>0.19</v>
      </c>
      <c r="Q42" s="455">
        <v>1.52</v>
      </c>
      <c r="R42" s="456"/>
      <c r="S42" s="456"/>
      <c r="T42" s="456"/>
      <c r="U42" s="456"/>
      <c r="V42" s="456"/>
      <c r="W42" s="456"/>
      <c r="X42" s="456"/>
      <c r="Y42" s="456"/>
      <c r="Z42" s="456"/>
      <c r="AA42" s="456"/>
      <c r="AB42" s="456"/>
      <c r="AC42" s="456"/>
      <c r="AD42" s="456"/>
      <c r="AE42" s="456"/>
      <c r="AF42" s="456"/>
      <c r="AG42" s="456"/>
      <c r="AH42" s="456"/>
    </row>
    <row r="43" spans="3:34" s="4" customFormat="1" ht="15.75" customHeight="1">
      <c r="C43" s="190" t="s">
        <v>47</v>
      </c>
      <c r="D43" s="190"/>
      <c r="E43" s="190"/>
      <c r="F43" s="190"/>
      <c r="G43" s="190"/>
      <c r="H43" s="427">
        <f t="shared" si="3"/>
        <v>56</v>
      </c>
      <c r="I43" s="427">
        <f t="shared" si="4"/>
        <v>19</v>
      </c>
      <c r="J43" s="428">
        <v>155</v>
      </c>
      <c r="K43" s="429">
        <v>136</v>
      </c>
      <c r="L43" s="427">
        <f t="shared" si="5"/>
        <v>37</v>
      </c>
      <c r="M43" s="428">
        <v>665</v>
      </c>
      <c r="N43" s="429">
        <v>628</v>
      </c>
      <c r="O43" s="453">
        <v>0.34</v>
      </c>
      <c r="P43" s="454">
        <v>0.11</v>
      </c>
      <c r="Q43" s="455">
        <v>0.22</v>
      </c>
      <c r="R43" s="456"/>
      <c r="S43" s="456"/>
      <c r="T43" s="456"/>
      <c r="U43" s="456"/>
      <c r="V43" s="456"/>
      <c r="W43" s="456"/>
      <c r="X43" s="456"/>
      <c r="Y43" s="456"/>
      <c r="Z43" s="456"/>
      <c r="AA43" s="456"/>
      <c r="AB43" s="456"/>
      <c r="AC43" s="456"/>
      <c r="AD43" s="456"/>
      <c r="AE43" s="456"/>
      <c r="AF43" s="456"/>
      <c r="AG43" s="456"/>
      <c r="AH43" s="456"/>
    </row>
    <row r="44" spans="3:34" s="4" customFormat="1" ht="15.75" customHeight="1">
      <c r="C44" s="190" t="s">
        <v>48</v>
      </c>
      <c r="D44" s="190"/>
      <c r="E44" s="190"/>
      <c r="F44" s="190"/>
      <c r="G44" s="190"/>
      <c r="H44" s="427">
        <f t="shared" si="3"/>
        <v>162</v>
      </c>
      <c r="I44" s="427">
        <f t="shared" si="4"/>
        <v>17</v>
      </c>
      <c r="J44" s="428">
        <v>131</v>
      </c>
      <c r="K44" s="429">
        <v>114</v>
      </c>
      <c r="L44" s="427">
        <f t="shared" si="5"/>
        <v>145</v>
      </c>
      <c r="M44" s="428">
        <v>730</v>
      </c>
      <c r="N44" s="429">
        <v>585</v>
      </c>
      <c r="O44" s="453">
        <v>0.97</v>
      </c>
      <c r="P44" s="454">
        <v>0.1</v>
      </c>
      <c r="Q44" s="455">
        <v>0.87</v>
      </c>
      <c r="R44" s="456"/>
      <c r="S44" s="456"/>
      <c r="T44" s="456"/>
      <c r="U44" s="456"/>
      <c r="V44" s="456"/>
      <c r="W44" s="456"/>
      <c r="X44" s="456"/>
      <c r="Y44" s="456"/>
      <c r="Z44" s="456"/>
      <c r="AA44" s="456"/>
      <c r="AB44" s="456"/>
      <c r="AC44" s="456"/>
      <c r="AD44" s="456"/>
      <c r="AE44" s="456"/>
      <c r="AF44" s="456"/>
      <c r="AG44" s="456"/>
      <c r="AH44" s="456"/>
    </row>
    <row r="45" spans="3:34" s="4" customFormat="1" ht="15.75" customHeight="1">
      <c r="C45" s="190" t="s">
        <v>120</v>
      </c>
      <c r="D45" s="190"/>
      <c r="E45" s="190"/>
      <c r="F45" s="190"/>
      <c r="G45" s="190"/>
      <c r="H45" s="427">
        <f t="shared" si="3"/>
        <v>167</v>
      </c>
      <c r="I45" s="427">
        <f t="shared" si="4"/>
        <v>20</v>
      </c>
      <c r="J45" s="428">
        <v>141</v>
      </c>
      <c r="K45" s="429">
        <v>121</v>
      </c>
      <c r="L45" s="427">
        <f t="shared" si="5"/>
        <v>147</v>
      </c>
      <c r="M45" s="428">
        <v>817</v>
      </c>
      <c r="N45" s="429">
        <v>670</v>
      </c>
      <c r="O45" s="453">
        <v>0.99</v>
      </c>
      <c r="P45" s="454">
        <v>0.12</v>
      </c>
      <c r="Q45" s="455">
        <v>0.87</v>
      </c>
      <c r="R45" s="456"/>
      <c r="S45" s="456"/>
      <c r="T45" s="456"/>
      <c r="U45" s="456"/>
      <c r="V45" s="456"/>
      <c r="W45" s="456"/>
      <c r="X45" s="456"/>
      <c r="Y45" s="456"/>
      <c r="Z45" s="456"/>
      <c r="AA45" s="456"/>
      <c r="AB45" s="456"/>
      <c r="AC45" s="456"/>
      <c r="AD45" s="456"/>
      <c r="AE45" s="456"/>
      <c r="AF45" s="456"/>
      <c r="AG45" s="456"/>
      <c r="AH45" s="456"/>
    </row>
    <row r="46" spans="3:34" s="4" customFormat="1" ht="15.75" customHeight="1">
      <c r="C46" s="190" t="s">
        <v>250</v>
      </c>
      <c r="D46" s="190"/>
      <c r="E46" s="190"/>
      <c r="F46" s="190"/>
      <c r="G46" s="190"/>
      <c r="H46" s="427">
        <f t="shared" si="3"/>
        <v>272</v>
      </c>
      <c r="I46" s="427">
        <f t="shared" si="4"/>
        <v>6</v>
      </c>
      <c r="J46" s="428">
        <v>135</v>
      </c>
      <c r="K46" s="429">
        <v>129</v>
      </c>
      <c r="L46" s="427">
        <f t="shared" si="5"/>
        <v>266</v>
      </c>
      <c r="M46" s="428">
        <v>792</v>
      </c>
      <c r="N46" s="429">
        <v>526</v>
      </c>
      <c r="O46" s="453">
        <v>1.59</v>
      </c>
      <c r="P46" s="454">
        <v>0.04</v>
      </c>
      <c r="Q46" s="455">
        <v>1.56</v>
      </c>
      <c r="R46" s="456"/>
      <c r="S46" s="456"/>
      <c r="T46" s="456"/>
      <c r="U46" s="456"/>
      <c r="V46" s="456"/>
      <c r="W46" s="456"/>
      <c r="X46" s="456"/>
      <c r="Y46" s="456"/>
      <c r="Z46" s="456"/>
      <c r="AA46" s="456"/>
      <c r="AB46" s="456"/>
      <c r="AC46" s="456"/>
      <c r="AD46" s="456"/>
      <c r="AE46" s="456"/>
      <c r="AF46" s="456"/>
      <c r="AG46" s="456"/>
      <c r="AH46" s="456"/>
    </row>
    <row r="47" spans="3:34" s="4" customFormat="1" ht="15.75" customHeight="1">
      <c r="C47" s="190" t="s">
        <v>251</v>
      </c>
      <c r="D47" s="190"/>
      <c r="E47" s="190"/>
      <c r="F47" s="190"/>
      <c r="G47" s="191"/>
      <c r="H47" s="427">
        <v>187</v>
      </c>
      <c r="I47" s="427">
        <f t="shared" si="4"/>
        <v>-5</v>
      </c>
      <c r="J47" s="428">
        <v>159</v>
      </c>
      <c r="K47" s="429">
        <v>164</v>
      </c>
      <c r="L47" s="427">
        <f t="shared" si="5"/>
        <v>192</v>
      </c>
      <c r="M47" s="428">
        <v>810</v>
      </c>
      <c r="N47" s="429">
        <v>618</v>
      </c>
      <c r="O47" s="430">
        <v>1.08</v>
      </c>
      <c r="P47" s="431">
        <v>-0.03</v>
      </c>
      <c r="Q47" s="432">
        <v>1.1100000000000001</v>
      </c>
      <c r="R47" s="456"/>
      <c r="S47" s="456"/>
      <c r="T47" s="456"/>
      <c r="U47" s="456"/>
      <c r="V47" s="456"/>
      <c r="W47" s="456"/>
      <c r="X47" s="456"/>
      <c r="Y47" s="456"/>
      <c r="Z47" s="456"/>
      <c r="AA47" s="456"/>
      <c r="AB47" s="456"/>
      <c r="AC47" s="456"/>
      <c r="AD47" s="456"/>
      <c r="AE47" s="456"/>
      <c r="AF47" s="456"/>
      <c r="AG47" s="456"/>
      <c r="AH47" s="456"/>
    </row>
    <row r="48" spans="3:34" s="4" customFormat="1" ht="15.75" customHeight="1">
      <c r="C48" s="190" t="s">
        <v>96</v>
      </c>
      <c r="D48" s="190"/>
      <c r="E48" s="190"/>
      <c r="F48" s="190"/>
      <c r="G48" s="191"/>
      <c r="H48" s="427">
        <f>I48+L48</f>
        <v>284</v>
      </c>
      <c r="I48" s="427">
        <f t="shared" si="4"/>
        <v>0</v>
      </c>
      <c r="J48" s="428">
        <v>134</v>
      </c>
      <c r="K48" s="429">
        <v>134</v>
      </c>
      <c r="L48" s="427">
        <f t="shared" si="5"/>
        <v>284</v>
      </c>
      <c r="M48" s="428">
        <v>825</v>
      </c>
      <c r="N48" s="429">
        <v>541</v>
      </c>
      <c r="O48" s="430">
        <v>1.62</v>
      </c>
      <c r="P48" s="431">
        <v>0</v>
      </c>
      <c r="Q48" s="432">
        <v>1.62</v>
      </c>
      <c r="R48" s="456"/>
      <c r="S48" s="456"/>
      <c r="T48" s="456"/>
      <c r="U48" s="456"/>
      <c r="V48" s="456"/>
      <c r="W48" s="456"/>
      <c r="X48" s="456"/>
      <c r="Y48" s="456"/>
      <c r="Z48" s="456"/>
      <c r="AA48" s="456"/>
      <c r="AB48" s="456"/>
      <c r="AC48" s="456"/>
      <c r="AD48" s="456"/>
      <c r="AE48" s="456"/>
      <c r="AF48" s="456"/>
      <c r="AG48" s="456"/>
      <c r="AH48" s="456"/>
    </row>
    <row r="49" spans="3:34" s="4" customFormat="1" ht="15.75" customHeight="1">
      <c r="C49" s="457" t="s">
        <v>252</v>
      </c>
      <c r="D49" s="457"/>
      <c r="E49" s="457"/>
      <c r="F49" s="457"/>
      <c r="G49" s="458"/>
      <c r="H49" s="427">
        <f>I49+L49</f>
        <v>263</v>
      </c>
      <c r="I49" s="427">
        <f t="shared" si="4"/>
        <v>-21</v>
      </c>
      <c r="J49" s="428">
        <v>135</v>
      </c>
      <c r="K49" s="429">
        <v>156</v>
      </c>
      <c r="L49" s="427">
        <f t="shared" si="5"/>
        <v>284</v>
      </c>
      <c r="M49" s="428">
        <v>897</v>
      </c>
      <c r="N49" s="429">
        <v>613</v>
      </c>
      <c r="O49" s="430">
        <v>1.4758698092031426</v>
      </c>
      <c r="P49" s="431">
        <v>-0.11784511784511784</v>
      </c>
      <c r="Q49" s="432">
        <v>1.5937149270482602</v>
      </c>
      <c r="R49" s="456"/>
      <c r="S49" s="456"/>
      <c r="T49" s="456"/>
      <c r="U49" s="456"/>
      <c r="V49" s="456"/>
      <c r="W49" s="456"/>
      <c r="X49" s="456"/>
      <c r="Y49" s="456"/>
      <c r="Z49" s="456"/>
      <c r="AA49" s="456"/>
      <c r="AB49" s="456"/>
      <c r="AC49" s="456"/>
      <c r="AD49" s="456"/>
      <c r="AE49" s="456"/>
      <c r="AF49" s="456"/>
      <c r="AG49" s="456"/>
      <c r="AH49" s="456"/>
    </row>
    <row r="50" spans="3:34" s="4" customFormat="1" ht="15.75" customHeight="1">
      <c r="C50" s="190" t="s">
        <v>50</v>
      </c>
      <c r="D50" s="190"/>
      <c r="E50" s="190"/>
      <c r="F50" s="190"/>
      <c r="G50" s="191"/>
      <c r="H50" s="427">
        <f>I50+L50</f>
        <v>315</v>
      </c>
      <c r="I50" s="427">
        <f t="shared" si="4"/>
        <v>-17</v>
      </c>
      <c r="J50" s="428">
        <v>142</v>
      </c>
      <c r="K50" s="429">
        <v>159</v>
      </c>
      <c r="L50" s="427">
        <f t="shared" si="5"/>
        <v>332</v>
      </c>
      <c r="M50" s="428">
        <v>877</v>
      </c>
      <c r="N50" s="429">
        <v>545</v>
      </c>
      <c r="O50" s="430">
        <v>1.74</v>
      </c>
      <c r="P50" s="431">
        <v>-0.09</v>
      </c>
      <c r="Q50" s="432">
        <v>1.84</v>
      </c>
      <c r="R50" s="456"/>
      <c r="S50" s="456"/>
      <c r="T50" s="456"/>
      <c r="U50" s="456"/>
      <c r="V50" s="456"/>
      <c r="W50" s="456"/>
      <c r="X50" s="456"/>
      <c r="Y50" s="456"/>
      <c r="Z50" s="456"/>
      <c r="AA50" s="456"/>
      <c r="AB50" s="456"/>
      <c r="AC50" s="456"/>
      <c r="AD50" s="456"/>
      <c r="AE50" s="456"/>
      <c r="AF50" s="456"/>
      <c r="AG50" s="456"/>
      <c r="AH50" s="456"/>
    </row>
    <row r="51" spans="3:34" s="4" customFormat="1" ht="15.75" customHeight="1">
      <c r="C51" s="190" t="s">
        <v>51</v>
      </c>
      <c r="D51" s="190"/>
      <c r="E51" s="190"/>
      <c r="F51" s="190"/>
      <c r="G51" s="191"/>
      <c r="H51" s="427">
        <f>I51+L51</f>
        <v>163</v>
      </c>
      <c r="I51" s="427">
        <f t="shared" si="4"/>
        <v>6</v>
      </c>
      <c r="J51" s="428">
        <v>152</v>
      </c>
      <c r="K51" s="429">
        <v>146</v>
      </c>
      <c r="L51" s="427">
        <f t="shared" si="5"/>
        <v>157</v>
      </c>
      <c r="M51" s="428">
        <v>744</v>
      </c>
      <c r="N51" s="429">
        <v>587</v>
      </c>
      <c r="O51" s="430">
        <v>0.89</v>
      </c>
      <c r="P51" s="431">
        <v>0.03</v>
      </c>
      <c r="Q51" s="432">
        <v>0.85</v>
      </c>
      <c r="R51" s="456"/>
      <c r="S51" s="456"/>
      <c r="T51" s="456"/>
      <c r="U51" s="456"/>
      <c r="V51" s="456"/>
      <c r="W51" s="456"/>
      <c r="X51" s="456"/>
      <c r="Y51" s="456"/>
      <c r="Z51" s="456"/>
      <c r="AA51" s="456"/>
      <c r="AB51" s="456"/>
      <c r="AC51" s="456"/>
      <c r="AD51" s="456"/>
      <c r="AE51" s="456"/>
      <c r="AF51" s="456"/>
      <c r="AG51" s="456"/>
      <c r="AH51" s="456"/>
    </row>
    <row r="52" spans="3:34" s="4" customFormat="1" ht="15.75" customHeight="1">
      <c r="C52" s="190" t="s">
        <v>52</v>
      </c>
      <c r="D52" s="190"/>
      <c r="E52" s="190"/>
      <c r="F52" s="190"/>
      <c r="G52" s="191"/>
      <c r="H52" s="427">
        <f>I52+L52</f>
        <v>180</v>
      </c>
      <c r="I52" s="427">
        <f t="shared" si="4"/>
        <v>-39</v>
      </c>
      <c r="J52" s="428">
        <v>136</v>
      </c>
      <c r="K52" s="429">
        <v>175</v>
      </c>
      <c r="L52" s="427">
        <f t="shared" si="5"/>
        <v>219</v>
      </c>
      <c r="M52" s="428">
        <v>877</v>
      </c>
      <c r="N52" s="429">
        <v>658</v>
      </c>
      <c r="O52" s="430">
        <v>0.97</v>
      </c>
      <c r="P52" s="431">
        <v>-0.21</v>
      </c>
      <c r="Q52" s="432">
        <v>1.18</v>
      </c>
      <c r="R52" s="456"/>
      <c r="S52" s="456"/>
      <c r="T52" s="456"/>
      <c r="U52" s="456"/>
      <c r="V52" s="456"/>
      <c r="W52" s="456"/>
      <c r="X52" s="456"/>
      <c r="Y52" s="456"/>
      <c r="Z52" s="456"/>
      <c r="AA52" s="456"/>
      <c r="AB52" s="456"/>
      <c r="AC52" s="456"/>
      <c r="AD52" s="456"/>
      <c r="AE52" s="456"/>
      <c r="AF52" s="456"/>
      <c r="AG52" s="456"/>
      <c r="AH52" s="456"/>
    </row>
    <row r="53" spans="3:34" s="4" customFormat="1" ht="15.75" customHeight="1" thickBot="1">
      <c r="C53" s="459"/>
      <c r="D53" s="459"/>
      <c r="E53" s="459"/>
      <c r="F53" s="459"/>
      <c r="G53" s="459"/>
      <c r="H53" s="460"/>
      <c r="I53" s="460"/>
      <c r="J53" s="461"/>
      <c r="K53" s="448"/>
      <c r="L53" s="446"/>
      <c r="M53" s="447"/>
      <c r="N53" s="462"/>
      <c r="O53" s="463"/>
      <c r="P53" s="464"/>
      <c r="Q53" s="465"/>
      <c r="R53" s="456"/>
      <c r="S53" s="456"/>
      <c r="T53" s="456"/>
      <c r="U53" s="456"/>
      <c r="V53" s="456"/>
      <c r="W53" s="456"/>
      <c r="X53" s="456"/>
      <c r="Y53" s="456"/>
      <c r="Z53" s="456"/>
      <c r="AA53" s="456"/>
      <c r="AB53" s="456"/>
      <c r="AC53" s="456"/>
      <c r="AD53" s="456"/>
      <c r="AE53" s="466"/>
      <c r="AF53" s="466"/>
      <c r="AG53" s="466"/>
      <c r="AH53" s="466"/>
    </row>
    <row r="54" spans="3:34" ht="15.75" customHeight="1" thickTop="1">
      <c r="O54" s="192"/>
      <c r="P54" s="192"/>
      <c r="Q54" s="7" t="s">
        <v>241</v>
      </c>
      <c r="R54" s="192"/>
      <c r="S54" s="192"/>
      <c r="T54" s="215"/>
      <c r="U54" s="215"/>
      <c r="V54" s="215"/>
      <c r="W54" s="215"/>
      <c r="X54" s="215"/>
      <c r="Y54" s="215"/>
      <c r="Z54" s="215"/>
      <c r="AA54" s="215"/>
      <c r="AB54" s="215"/>
      <c r="AC54" s="215"/>
      <c r="AD54" s="215"/>
      <c r="AE54" s="215"/>
      <c r="AF54" s="215"/>
      <c r="AG54" s="215"/>
      <c r="AH54" s="215"/>
    </row>
  </sheetData>
  <mergeCells count="51">
    <mergeCell ref="C51:G51"/>
    <mergeCell ref="C52:G52"/>
    <mergeCell ref="C53:G53"/>
    <mergeCell ref="C45:G45"/>
    <mergeCell ref="C46:G46"/>
    <mergeCell ref="C47:G47"/>
    <mergeCell ref="C48:G48"/>
    <mergeCell ref="C49:G49"/>
    <mergeCell ref="C50:G50"/>
    <mergeCell ref="C39:G39"/>
    <mergeCell ref="C40:G40"/>
    <mergeCell ref="C41:G41"/>
    <mergeCell ref="C42:G42"/>
    <mergeCell ref="C43:G43"/>
    <mergeCell ref="C44:G44"/>
    <mergeCell ref="C33:G33"/>
    <mergeCell ref="C34:G34"/>
    <mergeCell ref="C35:G35"/>
    <mergeCell ref="C36:G36"/>
    <mergeCell ref="C37:G37"/>
    <mergeCell ref="C38:G38"/>
    <mergeCell ref="I28:K28"/>
    <mergeCell ref="L28:N28"/>
    <mergeCell ref="O28:Q28"/>
    <mergeCell ref="C30:G30"/>
    <mergeCell ref="C31:G31"/>
    <mergeCell ref="C32:G32"/>
    <mergeCell ref="D20:G20"/>
    <mergeCell ref="D21:G21"/>
    <mergeCell ref="D22:G22"/>
    <mergeCell ref="C23:G23"/>
    <mergeCell ref="C28:G29"/>
    <mergeCell ref="H28:H29"/>
    <mergeCell ref="D14:G14"/>
    <mergeCell ref="D15:G15"/>
    <mergeCell ref="D16:G16"/>
    <mergeCell ref="D17:G17"/>
    <mergeCell ref="D18:G18"/>
    <mergeCell ref="C19:G19"/>
    <mergeCell ref="C7:G7"/>
    <mergeCell ref="C8:G8"/>
    <mergeCell ref="C10:G10"/>
    <mergeCell ref="D11:G11"/>
    <mergeCell ref="D12:G12"/>
    <mergeCell ref="C13:G13"/>
    <mergeCell ref="C2:Q2"/>
    <mergeCell ref="C5:G6"/>
    <mergeCell ref="H5:H6"/>
    <mergeCell ref="I5:K5"/>
    <mergeCell ref="L5:N5"/>
    <mergeCell ref="O5:Q5"/>
  </mergeCells>
  <phoneticPr fontId="3"/>
  <printOptions horizontalCentered="1"/>
  <pageMargins left="0.51181102362204722" right="0.51181102362204722" top="0.55118110236220474" bottom="0.55118110236220474" header="0.31496062992125984" footer="0.31496062992125984"/>
  <pageSetup paperSize="9" firstPageNumber="16" orientation="portrait" useFirstPageNumber="1" r:id="rId1"/>
  <headerFooter>
    <oddFooter>&amp;C&amp;"HGPｺﾞｼｯｸM,ﾒﾃﾞｨｳﾑ"&amp;10&amp;P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B0E77-6C9E-4D6F-8680-BABE9C6977BF}">
  <dimension ref="A1:W142"/>
  <sheetViews>
    <sheetView tabSelected="1" topLeftCell="A51" zoomScale="115" zoomScaleNormal="115" zoomScaleSheetLayoutView="100" workbookViewId="0">
      <selection activeCell="Q33" sqref="Q33:V33"/>
    </sheetView>
  </sheetViews>
  <sheetFormatPr defaultColWidth="2.625" defaultRowHeight="15.75" customHeight="1" outlineLevelRow="1"/>
  <cols>
    <col min="1" max="6" width="2.625" style="40"/>
    <col min="7" max="12" width="6.625" style="494" customWidth="1"/>
    <col min="13" max="14" width="6.625" style="40" customWidth="1"/>
    <col min="15" max="15" width="6.625" style="72" customWidth="1"/>
    <col min="16" max="17" width="2.625" style="72"/>
    <col min="18" max="18" width="6.75" style="72" bestFit="1" customWidth="1"/>
    <col min="19" max="19" width="2.625" style="72"/>
    <col min="20" max="20" width="2.25" style="72" customWidth="1"/>
    <col min="21" max="23" width="2.625" style="72" customWidth="1"/>
    <col min="24" max="30" width="2.625" style="40" customWidth="1"/>
    <col min="31" max="35" width="2.625" style="40"/>
    <col min="36" max="36" width="0.125" style="40" customWidth="1"/>
    <col min="37" max="41" width="2.625" style="40" customWidth="1"/>
    <col min="42" max="16384" width="2.625" style="40"/>
  </cols>
  <sheetData>
    <row r="1" spans="1:23" s="4" customFormat="1" ht="15.75" customHeight="1">
      <c r="A1" s="467"/>
      <c r="B1" s="1"/>
      <c r="C1" s="1"/>
      <c r="D1" s="2"/>
      <c r="E1" s="2"/>
      <c r="F1" s="2"/>
      <c r="G1" s="2"/>
      <c r="H1" s="2"/>
      <c r="I1" s="2"/>
      <c r="J1" s="2"/>
      <c r="K1" s="2"/>
      <c r="L1" s="2"/>
      <c r="M1" s="3"/>
      <c r="N1" s="3"/>
      <c r="O1" s="128"/>
      <c r="P1" s="128"/>
      <c r="Q1" s="128"/>
      <c r="R1" s="128"/>
      <c r="S1" s="128"/>
      <c r="T1" s="128"/>
      <c r="U1" s="128"/>
      <c r="V1" s="128"/>
      <c r="W1" s="128"/>
    </row>
    <row r="2" spans="1:23" s="5" customFormat="1" ht="15.75" customHeight="1">
      <c r="D2" s="5" t="s">
        <v>253</v>
      </c>
      <c r="O2" s="128"/>
      <c r="P2" s="128"/>
      <c r="Q2" s="128"/>
      <c r="R2" s="128"/>
      <c r="S2" s="128"/>
      <c r="T2" s="128"/>
      <c r="U2" s="128"/>
      <c r="V2" s="128"/>
      <c r="W2" s="128"/>
    </row>
    <row r="3" spans="1:23" s="5" customFormat="1" ht="15.75" customHeight="1" thickBot="1">
      <c r="C3" s="237"/>
      <c r="D3" s="237"/>
      <c r="E3" s="237"/>
      <c r="F3" s="237"/>
      <c r="G3" s="468"/>
      <c r="H3" s="468"/>
      <c r="I3" s="468"/>
      <c r="J3" s="468"/>
      <c r="K3" s="468"/>
      <c r="L3" s="468"/>
      <c r="N3" s="6"/>
      <c r="O3" s="469" t="s">
        <v>254</v>
      </c>
      <c r="P3" s="128"/>
      <c r="Q3" s="128"/>
      <c r="R3" s="128"/>
      <c r="S3" s="128"/>
      <c r="T3" s="128"/>
      <c r="U3" s="128"/>
      <c r="V3" s="128"/>
      <c r="W3" s="128"/>
    </row>
    <row r="4" spans="1:23" s="5" customFormat="1" ht="15.75" customHeight="1" thickTop="1">
      <c r="C4" s="8" t="s">
        <v>255</v>
      </c>
      <c r="D4" s="8"/>
      <c r="E4" s="8"/>
      <c r="F4" s="146"/>
      <c r="G4" s="470" t="s">
        <v>97</v>
      </c>
      <c r="H4" s="471"/>
      <c r="I4" s="472"/>
      <c r="J4" s="470" t="s">
        <v>46</v>
      </c>
      <c r="K4" s="471"/>
      <c r="L4" s="472"/>
      <c r="M4" s="470" t="s">
        <v>256</v>
      </c>
      <c r="N4" s="471"/>
      <c r="O4" s="472"/>
      <c r="P4" s="128"/>
      <c r="Q4" s="128"/>
      <c r="R4" s="128"/>
      <c r="S4" s="128"/>
      <c r="T4" s="128"/>
      <c r="U4" s="128"/>
      <c r="V4" s="128"/>
      <c r="W4" s="128"/>
    </row>
    <row r="5" spans="1:23" s="5" customFormat="1" ht="15.75" customHeight="1">
      <c r="C5" s="27"/>
      <c r="D5" s="27"/>
      <c r="E5" s="27"/>
      <c r="F5" s="149"/>
      <c r="G5" s="473" t="s">
        <v>104</v>
      </c>
      <c r="H5" s="474" t="s">
        <v>105</v>
      </c>
      <c r="I5" s="475" t="s">
        <v>106</v>
      </c>
      <c r="J5" s="473" t="s">
        <v>104</v>
      </c>
      <c r="K5" s="474" t="s">
        <v>105</v>
      </c>
      <c r="L5" s="475" t="s">
        <v>106</v>
      </c>
      <c r="M5" s="473" t="s">
        <v>104</v>
      </c>
      <c r="N5" s="474" t="s">
        <v>105</v>
      </c>
      <c r="O5" s="475" t="s">
        <v>106</v>
      </c>
      <c r="P5" s="128"/>
      <c r="Q5" s="128"/>
      <c r="R5" s="128"/>
      <c r="S5" s="128"/>
      <c r="T5" s="128"/>
      <c r="U5" s="128"/>
      <c r="V5" s="128"/>
      <c r="W5" s="128"/>
    </row>
    <row r="6" spans="1:23" s="132" customFormat="1" ht="15.75" customHeight="1">
      <c r="C6" s="476"/>
      <c r="D6" s="476"/>
      <c r="E6" s="476"/>
      <c r="F6" s="476"/>
      <c r="G6" s="477" t="s">
        <v>108</v>
      </c>
      <c r="H6" s="478" t="s">
        <v>108</v>
      </c>
      <c r="I6" s="479" t="s">
        <v>108</v>
      </c>
      <c r="J6" s="477" t="s">
        <v>108</v>
      </c>
      <c r="K6" s="478" t="s">
        <v>108</v>
      </c>
      <c r="L6" s="479" t="s">
        <v>108</v>
      </c>
      <c r="M6" s="477" t="s">
        <v>108</v>
      </c>
      <c r="N6" s="478" t="s">
        <v>108</v>
      </c>
      <c r="O6" s="479" t="s">
        <v>108</v>
      </c>
    </row>
    <row r="7" spans="1:23" ht="15.75" customHeight="1">
      <c r="C7" s="82" t="s">
        <v>104</v>
      </c>
      <c r="D7" s="82"/>
      <c r="E7" s="82"/>
      <c r="F7" s="82"/>
      <c r="G7" s="480">
        <f t="shared" ref="G7" si="0">SUM(G9:G130)</f>
        <v>18824</v>
      </c>
      <c r="H7" s="481">
        <v>9134</v>
      </c>
      <c r="I7" s="482">
        <v>9690</v>
      </c>
      <c r="J7" s="480">
        <f t="shared" ref="J7" si="1">SUM(J9:J130)</f>
        <v>18741</v>
      </c>
      <c r="K7" s="481">
        <v>9087</v>
      </c>
      <c r="L7" s="482">
        <f t="shared" ref="L7" si="2">SUM(L9:L130)</f>
        <v>9654</v>
      </c>
      <c r="M7" s="483">
        <f>G7-J7</f>
        <v>83</v>
      </c>
      <c r="N7" s="484">
        <f>H7-K7</f>
        <v>47</v>
      </c>
      <c r="O7" s="485">
        <f>I7-L7</f>
        <v>36</v>
      </c>
    </row>
    <row r="8" spans="1:23" ht="15.75" customHeight="1">
      <c r="C8" s="486"/>
      <c r="D8" s="486"/>
      <c r="E8" s="486"/>
      <c r="F8" s="486"/>
      <c r="G8" s="480"/>
      <c r="H8" s="481"/>
      <c r="I8" s="482"/>
      <c r="J8" s="480"/>
      <c r="K8" s="481"/>
      <c r="L8" s="482"/>
      <c r="M8" s="483"/>
      <c r="N8" s="484"/>
      <c r="O8" s="485"/>
    </row>
    <row r="9" spans="1:23" ht="15.75" customHeight="1">
      <c r="C9" s="82" t="s">
        <v>257</v>
      </c>
      <c r="D9" s="82"/>
      <c r="E9" s="82"/>
      <c r="F9" s="82"/>
      <c r="G9" s="480">
        <f>SUM(H9,I9)</f>
        <v>770</v>
      </c>
      <c r="H9" s="481">
        <v>382</v>
      </c>
      <c r="I9" s="482">
        <v>388</v>
      </c>
      <c r="J9" s="480">
        <v>777</v>
      </c>
      <c r="K9" s="481">
        <v>377</v>
      </c>
      <c r="L9" s="482">
        <v>400</v>
      </c>
      <c r="M9" s="483">
        <f>G9-J9</f>
        <v>-7</v>
      </c>
      <c r="N9" s="484">
        <f t="shared" ref="N9:O24" si="3">H9-K9</f>
        <v>5</v>
      </c>
      <c r="O9" s="485">
        <f t="shared" si="3"/>
        <v>-12</v>
      </c>
    </row>
    <row r="10" spans="1:23" ht="15.75" hidden="1" customHeight="1" outlineLevel="1">
      <c r="C10" s="82" t="s">
        <v>258</v>
      </c>
      <c r="D10" s="82"/>
      <c r="E10" s="82"/>
      <c r="F10" s="82"/>
      <c r="G10" s="480">
        <f t="shared" ref="G10:G73" si="4">SUM(H10:I10)</f>
        <v>0</v>
      </c>
      <c r="H10" s="481"/>
      <c r="I10" s="482"/>
      <c r="J10" s="480">
        <f t="shared" ref="J10:J14" si="5">SUM(K10:L10)</f>
        <v>0</v>
      </c>
      <c r="K10" s="481"/>
      <c r="L10" s="482"/>
      <c r="M10" s="483">
        <f t="shared" ref="M10:O73" si="6">G10-J10</f>
        <v>0</v>
      </c>
      <c r="N10" s="484">
        <f t="shared" si="3"/>
        <v>0</v>
      </c>
      <c r="O10" s="485">
        <f t="shared" si="3"/>
        <v>0</v>
      </c>
    </row>
    <row r="11" spans="1:23" ht="15.75" hidden="1" customHeight="1" outlineLevel="1">
      <c r="C11" s="82" t="s">
        <v>259</v>
      </c>
      <c r="D11" s="82"/>
      <c r="E11" s="82"/>
      <c r="F11" s="82"/>
      <c r="G11" s="480">
        <f t="shared" si="4"/>
        <v>0</v>
      </c>
      <c r="H11" s="481"/>
      <c r="I11" s="482"/>
      <c r="J11" s="480">
        <f t="shared" si="5"/>
        <v>0</v>
      </c>
      <c r="K11" s="481"/>
      <c r="L11" s="482"/>
      <c r="M11" s="483">
        <f t="shared" si="6"/>
        <v>0</v>
      </c>
      <c r="N11" s="484">
        <f t="shared" si="3"/>
        <v>0</v>
      </c>
      <c r="O11" s="485">
        <f t="shared" si="3"/>
        <v>0</v>
      </c>
    </row>
    <row r="12" spans="1:23" ht="15.75" hidden="1" customHeight="1" outlineLevel="1">
      <c r="C12" s="82" t="s">
        <v>260</v>
      </c>
      <c r="D12" s="82"/>
      <c r="E12" s="82"/>
      <c r="F12" s="82"/>
      <c r="G12" s="480">
        <f t="shared" si="4"/>
        <v>0</v>
      </c>
      <c r="H12" s="481"/>
      <c r="I12" s="482"/>
      <c r="J12" s="480">
        <f t="shared" si="5"/>
        <v>0</v>
      </c>
      <c r="K12" s="481"/>
      <c r="L12" s="482"/>
      <c r="M12" s="483">
        <f t="shared" si="6"/>
        <v>0</v>
      </c>
      <c r="N12" s="484">
        <f t="shared" si="3"/>
        <v>0</v>
      </c>
      <c r="O12" s="485">
        <f t="shared" si="3"/>
        <v>0</v>
      </c>
    </row>
    <row r="13" spans="1:23" ht="15.75" hidden="1" customHeight="1" outlineLevel="1">
      <c r="C13" s="82" t="s">
        <v>261</v>
      </c>
      <c r="D13" s="82"/>
      <c r="E13" s="82"/>
      <c r="F13" s="82"/>
      <c r="G13" s="480">
        <f t="shared" si="4"/>
        <v>0</v>
      </c>
      <c r="H13" s="481"/>
      <c r="I13" s="482"/>
      <c r="J13" s="480">
        <f t="shared" si="5"/>
        <v>0</v>
      </c>
      <c r="K13" s="481"/>
      <c r="L13" s="482"/>
      <c r="M13" s="483">
        <f t="shared" si="6"/>
        <v>0</v>
      </c>
      <c r="N13" s="484">
        <f t="shared" si="3"/>
        <v>0</v>
      </c>
      <c r="O13" s="485">
        <f t="shared" si="3"/>
        <v>0</v>
      </c>
    </row>
    <row r="14" spans="1:23" ht="15.75" hidden="1" customHeight="1" outlineLevel="1">
      <c r="C14" s="82" t="s">
        <v>262</v>
      </c>
      <c r="D14" s="82"/>
      <c r="E14" s="82"/>
      <c r="F14" s="82"/>
      <c r="G14" s="480">
        <f t="shared" si="4"/>
        <v>0</v>
      </c>
      <c r="H14" s="481"/>
      <c r="I14" s="482"/>
      <c r="J14" s="480">
        <f t="shared" si="5"/>
        <v>0</v>
      </c>
      <c r="K14" s="481"/>
      <c r="L14" s="482"/>
      <c r="M14" s="483">
        <f t="shared" si="6"/>
        <v>0</v>
      </c>
      <c r="N14" s="484">
        <f t="shared" si="3"/>
        <v>0</v>
      </c>
      <c r="O14" s="485">
        <f t="shared" si="3"/>
        <v>0</v>
      </c>
    </row>
    <row r="15" spans="1:23" ht="15.75" customHeight="1" collapsed="1">
      <c r="C15" s="82" t="s">
        <v>263</v>
      </c>
      <c r="D15" s="82"/>
      <c r="E15" s="82"/>
      <c r="F15" s="82"/>
      <c r="G15" s="480">
        <f>SUM(H15,I15)</f>
        <v>943</v>
      </c>
      <c r="H15" s="481">
        <v>469</v>
      </c>
      <c r="I15" s="482">
        <v>474</v>
      </c>
      <c r="J15" s="480">
        <v>971</v>
      </c>
      <c r="K15" s="481">
        <v>502</v>
      </c>
      <c r="L15" s="482">
        <v>469</v>
      </c>
      <c r="M15" s="483">
        <f t="shared" si="6"/>
        <v>-28</v>
      </c>
      <c r="N15" s="484">
        <f t="shared" si="3"/>
        <v>-33</v>
      </c>
      <c r="O15" s="485">
        <f t="shared" si="3"/>
        <v>5</v>
      </c>
    </row>
    <row r="16" spans="1:23" ht="15.75" hidden="1" customHeight="1" outlineLevel="1">
      <c r="C16" s="82" t="s">
        <v>264</v>
      </c>
      <c r="D16" s="82"/>
      <c r="E16" s="82"/>
      <c r="F16" s="82"/>
      <c r="G16" s="480">
        <f t="shared" si="4"/>
        <v>0</v>
      </c>
      <c r="H16" s="481"/>
      <c r="I16" s="482"/>
      <c r="J16" s="480">
        <f t="shared" ref="J16:J20" si="7">SUM(K16:L16)</f>
        <v>0</v>
      </c>
      <c r="K16" s="481"/>
      <c r="L16" s="482"/>
      <c r="M16" s="483">
        <f t="shared" si="6"/>
        <v>0</v>
      </c>
      <c r="N16" s="484">
        <f t="shared" si="3"/>
        <v>0</v>
      </c>
      <c r="O16" s="485">
        <f t="shared" si="3"/>
        <v>0</v>
      </c>
    </row>
    <row r="17" spans="3:15" ht="15.75" hidden="1" customHeight="1" outlineLevel="1">
      <c r="C17" s="82" t="s">
        <v>265</v>
      </c>
      <c r="D17" s="82"/>
      <c r="E17" s="82"/>
      <c r="F17" s="82"/>
      <c r="G17" s="480">
        <f t="shared" si="4"/>
        <v>0</v>
      </c>
      <c r="H17" s="481"/>
      <c r="I17" s="482"/>
      <c r="J17" s="480">
        <f t="shared" si="7"/>
        <v>0</v>
      </c>
      <c r="K17" s="481"/>
      <c r="L17" s="482"/>
      <c r="M17" s="483">
        <f t="shared" si="6"/>
        <v>0</v>
      </c>
      <c r="N17" s="484">
        <f t="shared" si="3"/>
        <v>0</v>
      </c>
      <c r="O17" s="485">
        <f t="shared" si="3"/>
        <v>0</v>
      </c>
    </row>
    <row r="18" spans="3:15" ht="15.75" hidden="1" customHeight="1" outlineLevel="1">
      <c r="C18" s="82" t="s">
        <v>266</v>
      </c>
      <c r="D18" s="82"/>
      <c r="E18" s="82"/>
      <c r="F18" s="82"/>
      <c r="G18" s="480">
        <f t="shared" si="4"/>
        <v>0</v>
      </c>
      <c r="H18" s="481"/>
      <c r="I18" s="482"/>
      <c r="J18" s="480">
        <f t="shared" si="7"/>
        <v>0</v>
      </c>
      <c r="K18" s="481"/>
      <c r="L18" s="482"/>
      <c r="M18" s="483">
        <f t="shared" si="6"/>
        <v>0</v>
      </c>
      <c r="N18" s="484">
        <f t="shared" si="3"/>
        <v>0</v>
      </c>
      <c r="O18" s="485">
        <f t="shared" si="3"/>
        <v>0</v>
      </c>
    </row>
    <row r="19" spans="3:15" ht="15.75" hidden="1" customHeight="1" outlineLevel="1">
      <c r="C19" s="82" t="s">
        <v>267</v>
      </c>
      <c r="D19" s="82"/>
      <c r="E19" s="82"/>
      <c r="F19" s="82"/>
      <c r="G19" s="480">
        <f t="shared" si="4"/>
        <v>0</v>
      </c>
      <c r="H19" s="481"/>
      <c r="I19" s="482"/>
      <c r="J19" s="480">
        <f t="shared" si="7"/>
        <v>0</v>
      </c>
      <c r="K19" s="481"/>
      <c r="L19" s="482"/>
      <c r="M19" s="483">
        <f t="shared" si="6"/>
        <v>0</v>
      </c>
      <c r="N19" s="484">
        <f t="shared" si="3"/>
        <v>0</v>
      </c>
      <c r="O19" s="485">
        <f t="shared" si="3"/>
        <v>0</v>
      </c>
    </row>
    <row r="20" spans="3:15" ht="15.75" hidden="1" customHeight="1" outlineLevel="1">
      <c r="C20" s="82" t="s">
        <v>268</v>
      </c>
      <c r="D20" s="82"/>
      <c r="E20" s="82"/>
      <c r="F20" s="82"/>
      <c r="G20" s="480">
        <f t="shared" si="4"/>
        <v>0</v>
      </c>
      <c r="H20" s="481"/>
      <c r="I20" s="482"/>
      <c r="J20" s="480">
        <f t="shared" si="7"/>
        <v>0</v>
      </c>
      <c r="K20" s="481"/>
      <c r="L20" s="482"/>
      <c r="M20" s="483">
        <f t="shared" si="6"/>
        <v>0</v>
      </c>
      <c r="N20" s="484">
        <f t="shared" si="3"/>
        <v>0</v>
      </c>
      <c r="O20" s="485">
        <f t="shared" si="3"/>
        <v>0</v>
      </c>
    </row>
    <row r="21" spans="3:15" ht="15.75" customHeight="1" collapsed="1">
      <c r="C21" s="82" t="s">
        <v>269</v>
      </c>
      <c r="D21" s="82"/>
      <c r="E21" s="82"/>
      <c r="F21" s="82"/>
      <c r="G21" s="480">
        <f>SUM(H21,I21)</f>
        <v>960</v>
      </c>
      <c r="H21" s="481">
        <v>493</v>
      </c>
      <c r="I21" s="482">
        <v>467</v>
      </c>
      <c r="J21" s="480">
        <v>947</v>
      </c>
      <c r="K21" s="481">
        <v>476</v>
      </c>
      <c r="L21" s="482">
        <v>471</v>
      </c>
      <c r="M21" s="483">
        <f t="shared" si="6"/>
        <v>13</v>
      </c>
      <c r="N21" s="484">
        <f t="shared" si="3"/>
        <v>17</v>
      </c>
      <c r="O21" s="485">
        <f t="shared" si="3"/>
        <v>-4</v>
      </c>
    </row>
    <row r="22" spans="3:15" ht="15.75" hidden="1" customHeight="1" outlineLevel="1">
      <c r="C22" s="82" t="s">
        <v>270</v>
      </c>
      <c r="D22" s="82"/>
      <c r="E22" s="82"/>
      <c r="F22" s="82"/>
      <c r="G22" s="480">
        <f t="shared" si="4"/>
        <v>0</v>
      </c>
      <c r="H22" s="481"/>
      <c r="I22" s="482"/>
      <c r="J22" s="480">
        <f t="shared" ref="J22:J26" si="8">SUM(K22:L22)</f>
        <v>0</v>
      </c>
      <c r="K22" s="481"/>
      <c r="L22" s="482"/>
      <c r="M22" s="483">
        <f t="shared" si="6"/>
        <v>0</v>
      </c>
      <c r="N22" s="484">
        <f t="shared" si="3"/>
        <v>0</v>
      </c>
      <c r="O22" s="485">
        <f t="shared" si="3"/>
        <v>0</v>
      </c>
    </row>
    <row r="23" spans="3:15" ht="15.75" hidden="1" customHeight="1" outlineLevel="1">
      <c r="C23" s="82" t="s">
        <v>271</v>
      </c>
      <c r="D23" s="82"/>
      <c r="E23" s="82"/>
      <c r="F23" s="82"/>
      <c r="G23" s="480">
        <f t="shared" si="4"/>
        <v>0</v>
      </c>
      <c r="H23" s="481"/>
      <c r="I23" s="482"/>
      <c r="J23" s="480">
        <f t="shared" si="8"/>
        <v>0</v>
      </c>
      <c r="K23" s="481"/>
      <c r="L23" s="482"/>
      <c r="M23" s="483">
        <f t="shared" si="6"/>
        <v>0</v>
      </c>
      <c r="N23" s="484">
        <f t="shared" si="3"/>
        <v>0</v>
      </c>
      <c r="O23" s="485">
        <f t="shared" si="3"/>
        <v>0</v>
      </c>
    </row>
    <row r="24" spans="3:15" ht="15.75" hidden="1" customHeight="1" outlineLevel="1">
      <c r="C24" s="82" t="s">
        <v>272</v>
      </c>
      <c r="D24" s="82"/>
      <c r="E24" s="82"/>
      <c r="F24" s="82"/>
      <c r="G24" s="480">
        <f t="shared" si="4"/>
        <v>0</v>
      </c>
      <c r="H24" s="481"/>
      <c r="I24" s="482"/>
      <c r="J24" s="480">
        <f t="shared" si="8"/>
        <v>0</v>
      </c>
      <c r="K24" s="481"/>
      <c r="L24" s="482"/>
      <c r="M24" s="483">
        <f t="shared" si="6"/>
        <v>0</v>
      </c>
      <c r="N24" s="484">
        <f t="shared" si="3"/>
        <v>0</v>
      </c>
      <c r="O24" s="485">
        <f t="shared" si="3"/>
        <v>0</v>
      </c>
    </row>
    <row r="25" spans="3:15" ht="15.75" hidden="1" customHeight="1" outlineLevel="1">
      <c r="C25" s="82" t="s">
        <v>273</v>
      </c>
      <c r="D25" s="82"/>
      <c r="E25" s="82"/>
      <c r="F25" s="82"/>
      <c r="G25" s="480">
        <f t="shared" si="4"/>
        <v>0</v>
      </c>
      <c r="H25" s="481"/>
      <c r="I25" s="482"/>
      <c r="J25" s="480">
        <f t="shared" si="8"/>
        <v>0</v>
      </c>
      <c r="K25" s="481"/>
      <c r="L25" s="482"/>
      <c r="M25" s="483">
        <f t="shared" si="6"/>
        <v>0</v>
      </c>
      <c r="N25" s="484">
        <f t="shared" si="6"/>
        <v>0</v>
      </c>
      <c r="O25" s="485">
        <f t="shared" si="6"/>
        <v>0</v>
      </c>
    </row>
    <row r="26" spans="3:15" ht="15.75" hidden="1" customHeight="1" outlineLevel="1">
      <c r="C26" s="82" t="s">
        <v>274</v>
      </c>
      <c r="D26" s="82"/>
      <c r="E26" s="82"/>
      <c r="F26" s="82"/>
      <c r="G26" s="480">
        <f t="shared" si="4"/>
        <v>0</v>
      </c>
      <c r="H26" s="481"/>
      <c r="I26" s="482"/>
      <c r="J26" s="480">
        <f t="shared" si="8"/>
        <v>0</v>
      </c>
      <c r="K26" s="481"/>
      <c r="L26" s="482"/>
      <c r="M26" s="483">
        <f t="shared" si="6"/>
        <v>0</v>
      </c>
      <c r="N26" s="484">
        <f t="shared" si="6"/>
        <v>0</v>
      </c>
      <c r="O26" s="485">
        <f t="shared" si="6"/>
        <v>0</v>
      </c>
    </row>
    <row r="27" spans="3:15" ht="15.75" customHeight="1" collapsed="1">
      <c r="C27" s="82" t="s">
        <v>275</v>
      </c>
      <c r="D27" s="82"/>
      <c r="E27" s="82"/>
      <c r="F27" s="82"/>
      <c r="G27" s="480">
        <f>SUM(H27,I27)</f>
        <v>934</v>
      </c>
      <c r="H27" s="481">
        <v>467</v>
      </c>
      <c r="I27" s="482">
        <v>467</v>
      </c>
      <c r="J27" s="480">
        <v>926</v>
      </c>
      <c r="K27" s="481">
        <v>450</v>
      </c>
      <c r="L27" s="482">
        <v>476</v>
      </c>
      <c r="M27" s="483">
        <f t="shared" si="6"/>
        <v>8</v>
      </c>
      <c r="N27" s="484">
        <f t="shared" si="6"/>
        <v>17</v>
      </c>
      <c r="O27" s="485">
        <f t="shared" si="6"/>
        <v>-9</v>
      </c>
    </row>
    <row r="28" spans="3:15" ht="15.75" hidden="1" customHeight="1" outlineLevel="1">
      <c r="C28" s="82" t="s">
        <v>276</v>
      </c>
      <c r="D28" s="82"/>
      <c r="E28" s="82"/>
      <c r="F28" s="82"/>
      <c r="G28" s="480">
        <f t="shared" si="4"/>
        <v>0</v>
      </c>
      <c r="H28" s="481"/>
      <c r="I28" s="482"/>
      <c r="J28" s="480">
        <f t="shared" ref="J28:J32" si="9">SUM(K28:L28)</f>
        <v>0</v>
      </c>
      <c r="K28" s="481"/>
      <c r="L28" s="482"/>
      <c r="M28" s="483">
        <f t="shared" si="6"/>
        <v>0</v>
      </c>
      <c r="N28" s="484">
        <f t="shared" si="6"/>
        <v>0</v>
      </c>
      <c r="O28" s="485">
        <f t="shared" si="6"/>
        <v>0</v>
      </c>
    </row>
    <row r="29" spans="3:15" ht="15.75" hidden="1" customHeight="1" outlineLevel="1">
      <c r="C29" s="82" t="s">
        <v>277</v>
      </c>
      <c r="D29" s="82"/>
      <c r="E29" s="82"/>
      <c r="F29" s="82"/>
      <c r="G29" s="480">
        <f t="shared" si="4"/>
        <v>0</v>
      </c>
      <c r="H29" s="481"/>
      <c r="I29" s="482"/>
      <c r="J29" s="480">
        <f t="shared" si="9"/>
        <v>0</v>
      </c>
      <c r="K29" s="481"/>
      <c r="L29" s="482"/>
      <c r="M29" s="483">
        <f t="shared" si="6"/>
        <v>0</v>
      </c>
      <c r="N29" s="484">
        <f t="shared" si="6"/>
        <v>0</v>
      </c>
      <c r="O29" s="485">
        <f t="shared" si="6"/>
        <v>0</v>
      </c>
    </row>
    <row r="30" spans="3:15" ht="15.75" hidden="1" customHeight="1" outlineLevel="1">
      <c r="C30" s="82" t="s">
        <v>278</v>
      </c>
      <c r="D30" s="82"/>
      <c r="E30" s="82"/>
      <c r="F30" s="82"/>
      <c r="G30" s="480">
        <f t="shared" si="4"/>
        <v>0</v>
      </c>
      <c r="H30" s="481"/>
      <c r="I30" s="482"/>
      <c r="J30" s="480">
        <f t="shared" si="9"/>
        <v>0</v>
      </c>
      <c r="K30" s="481"/>
      <c r="L30" s="482"/>
      <c r="M30" s="483">
        <f t="shared" si="6"/>
        <v>0</v>
      </c>
      <c r="N30" s="484">
        <f t="shared" si="6"/>
        <v>0</v>
      </c>
      <c r="O30" s="485">
        <f t="shared" si="6"/>
        <v>0</v>
      </c>
    </row>
    <row r="31" spans="3:15" ht="15.75" hidden="1" customHeight="1" outlineLevel="1">
      <c r="C31" s="82" t="s">
        <v>279</v>
      </c>
      <c r="D31" s="82"/>
      <c r="E31" s="82"/>
      <c r="F31" s="82"/>
      <c r="G31" s="480">
        <f t="shared" si="4"/>
        <v>0</v>
      </c>
      <c r="H31" s="481"/>
      <c r="I31" s="482"/>
      <c r="J31" s="480">
        <f t="shared" si="9"/>
        <v>0</v>
      </c>
      <c r="K31" s="481"/>
      <c r="L31" s="482"/>
      <c r="M31" s="483">
        <f t="shared" si="6"/>
        <v>0</v>
      </c>
      <c r="N31" s="484">
        <f t="shared" si="6"/>
        <v>0</v>
      </c>
      <c r="O31" s="485">
        <f t="shared" si="6"/>
        <v>0</v>
      </c>
    </row>
    <row r="32" spans="3:15" ht="15.75" hidden="1" customHeight="1" outlineLevel="1">
      <c r="C32" s="82" t="s">
        <v>280</v>
      </c>
      <c r="D32" s="82"/>
      <c r="E32" s="82"/>
      <c r="F32" s="82"/>
      <c r="G32" s="480">
        <f t="shared" si="4"/>
        <v>0</v>
      </c>
      <c r="H32" s="481"/>
      <c r="I32" s="482"/>
      <c r="J32" s="480">
        <f t="shared" si="9"/>
        <v>0</v>
      </c>
      <c r="K32" s="481"/>
      <c r="L32" s="482"/>
      <c r="M32" s="483">
        <f t="shared" si="6"/>
        <v>0</v>
      </c>
      <c r="N32" s="484">
        <f t="shared" si="6"/>
        <v>0</v>
      </c>
      <c r="O32" s="485">
        <f t="shared" si="6"/>
        <v>0</v>
      </c>
    </row>
    <row r="33" spans="3:15" ht="15.75" customHeight="1" collapsed="1">
      <c r="C33" s="82" t="s">
        <v>281</v>
      </c>
      <c r="D33" s="82"/>
      <c r="E33" s="82"/>
      <c r="F33" s="82"/>
      <c r="G33" s="480">
        <f>SUM(H33,I33)</f>
        <v>864</v>
      </c>
      <c r="H33" s="481">
        <v>428</v>
      </c>
      <c r="I33" s="482">
        <v>436</v>
      </c>
      <c r="J33" s="480">
        <v>874</v>
      </c>
      <c r="K33" s="481">
        <v>439</v>
      </c>
      <c r="L33" s="482">
        <v>435</v>
      </c>
      <c r="M33" s="483">
        <f t="shared" si="6"/>
        <v>-10</v>
      </c>
      <c r="N33" s="484">
        <f t="shared" si="6"/>
        <v>-11</v>
      </c>
      <c r="O33" s="485">
        <f t="shared" si="6"/>
        <v>1</v>
      </c>
    </row>
    <row r="34" spans="3:15" ht="15.75" hidden="1" customHeight="1" outlineLevel="1">
      <c r="C34" s="82" t="s">
        <v>282</v>
      </c>
      <c r="D34" s="82"/>
      <c r="E34" s="82"/>
      <c r="F34" s="82"/>
      <c r="G34" s="480">
        <f t="shared" si="4"/>
        <v>0</v>
      </c>
      <c r="H34" s="481"/>
      <c r="I34" s="482"/>
      <c r="J34" s="480">
        <f t="shared" ref="J34:J38" si="10">SUM(K34:L34)</f>
        <v>0</v>
      </c>
      <c r="K34" s="481"/>
      <c r="L34" s="482"/>
      <c r="M34" s="483">
        <f t="shared" si="6"/>
        <v>0</v>
      </c>
      <c r="N34" s="484">
        <f t="shared" si="6"/>
        <v>0</v>
      </c>
      <c r="O34" s="485">
        <f t="shared" si="6"/>
        <v>0</v>
      </c>
    </row>
    <row r="35" spans="3:15" ht="15.75" hidden="1" customHeight="1" outlineLevel="1">
      <c r="C35" s="82" t="s">
        <v>283</v>
      </c>
      <c r="D35" s="82"/>
      <c r="E35" s="82"/>
      <c r="F35" s="82"/>
      <c r="G35" s="480">
        <f t="shared" si="4"/>
        <v>0</v>
      </c>
      <c r="H35" s="481"/>
      <c r="I35" s="482"/>
      <c r="J35" s="480">
        <f t="shared" si="10"/>
        <v>0</v>
      </c>
      <c r="K35" s="481"/>
      <c r="L35" s="482"/>
      <c r="M35" s="483">
        <f t="shared" si="6"/>
        <v>0</v>
      </c>
      <c r="N35" s="484">
        <f t="shared" si="6"/>
        <v>0</v>
      </c>
      <c r="O35" s="485">
        <f t="shared" si="6"/>
        <v>0</v>
      </c>
    </row>
    <row r="36" spans="3:15" ht="45" hidden="1" customHeight="1" outlineLevel="1">
      <c r="C36" s="82" t="s">
        <v>284</v>
      </c>
      <c r="D36" s="82"/>
      <c r="E36" s="82"/>
      <c r="F36" s="82"/>
      <c r="G36" s="480">
        <f t="shared" si="4"/>
        <v>0</v>
      </c>
      <c r="H36" s="481"/>
      <c r="I36" s="482"/>
      <c r="J36" s="480">
        <f t="shared" si="10"/>
        <v>0</v>
      </c>
      <c r="K36" s="481"/>
      <c r="L36" s="482"/>
      <c r="M36" s="483">
        <f t="shared" si="6"/>
        <v>0</v>
      </c>
      <c r="N36" s="484">
        <f t="shared" si="6"/>
        <v>0</v>
      </c>
      <c r="O36" s="485">
        <f t="shared" si="6"/>
        <v>0</v>
      </c>
    </row>
    <row r="37" spans="3:15" ht="15.75" hidden="1" customHeight="1" outlineLevel="1">
      <c r="C37" s="82" t="s">
        <v>285</v>
      </c>
      <c r="D37" s="82"/>
      <c r="E37" s="82"/>
      <c r="F37" s="82"/>
      <c r="G37" s="480">
        <f t="shared" si="4"/>
        <v>0</v>
      </c>
      <c r="H37" s="481"/>
      <c r="I37" s="482"/>
      <c r="J37" s="480">
        <f t="shared" si="10"/>
        <v>0</v>
      </c>
      <c r="K37" s="481"/>
      <c r="L37" s="482"/>
      <c r="M37" s="483">
        <f t="shared" si="6"/>
        <v>0</v>
      </c>
      <c r="N37" s="484">
        <f t="shared" si="6"/>
        <v>0</v>
      </c>
      <c r="O37" s="485">
        <f t="shared" si="6"/>
        <v>0</v>
      </c>
    </row>
    <row r="38" spans="3:15" ht="15.75" hidden="1" customHeight="1" outlineLevel="1">
      <c r="C38" s="82" t="s">
        <v>286</v>
      </c>
      <c r="D38" s="82"/>
      <c r="E38" s="82"/>
      <c r="F38" s="82"/>
      <c r="G38" s="480">
        <f t="shared" si="4"/>
        <v>0</v>
      </c>
      <c r="H38" s="481"/>
      <c r="I38" s="482"/>
      <c r="J38" s="480">
        <f t="shared" si="10"/>
        <v>0</v>
      </c>
      <c r="K38" s="481"/>
      <c r="L38" s="482"/>
      <c r="M38" s="483">
        <f t="shared" si="6"/>
        <v>0</v>
      </c>
      <c r="N38" s="484">
        <f t="shared" si="6"/>
        <v>0</v>
      </c>
      <c r="O38" s="485">
        <f t="shared" si="6"/>
        <v>0</v>
      </c>
    </row>
    <row r="39" spans="3:15" ht="15.75" customHeight="1" collapsed="1">
      <c r="C39" s="82" t="s">
        <v>287</v>
      </c>
      <c r="D39" s="82"/>
      <c r="E39" s="82"/>
      <c r="F39" s="82"/>
      <c r="G39" s="480">
        <f>SUM(H39,I39)</f>
        <v>804</v>
      </c>
      <c r="H39" s="481">
        <v>398</v>
      </c>
      <c r="I39" s="482">
        <v>406</v>
      </c>
      <c r="J39" s="480">
        <v>798</v>
      </c>
      <c r="K39" s="481">
        <v>399</v>
      </c>
      <c r="L39" s="482">
        <v>399</v>
      </c>
      <c r="M39" s="483">
        <f t="shared" si="6"/>
        <v>6</v>
      </c>
      <c r="N39" s="484">
        <f t="shared" si="6"/>
        <v>-1</v>
      </c>
      <c r="O39" s="485">
        <f t="shared" si="6"/>
        <v>7</v>
      </c>
    </row>
    <row r="40" spans="3:15" ht="15.75" hidden="1" customHeight="1" outlineLevel="1">
      <c r="C40" s="82" t="s">
        <v>288</v>
      </c>
      <c r="D40" s="82"/>
      <c r="E40" s="82"/>
      <c r="F40" s="82"/>
      <c r="G40" s="480">
        <f t="shared" si="4"/>
        <v>0</v>
      </c>
      <c r="H40" s="481"/>
      <c r="I40" s="482"/>
      <c r="J40" s="480">
        <f t="shared" ref="J40:J44" si="11">SUM(K40:L40)</f>
        <v>0</v>
      </c>
      <c r="K40" s="481"/>
      <c r="L40" s="482"/>
      <c r="M40" s="483">
        <f t="shared" si="6"/>
        <v>0</v>
      </c>
      <c r="N40" s="484">
        <f t="shared" si="6"/>
        <v>0</v>
      </c>
      <c r="O40" s="485">
        <f t="shared" si="6"/>
        <v>0</v>
      </c>
    </row>
    <row r="41" spans="3:15" ht="15.75" hidden="1" customHeight="1" outlineLevel="1">
      <c r="C41" s="82" t="s">
        <v>289</v>
      </c>
      <c r="D41" s="82"/>
      <c r="E41" s="82"/>
      <c r="F41" s="82"/>
      <c r="G41" s="480">
        <f t="shared" si="4"/>
        <v>0</v>
      </c>
      <c r="H41" s="481"/>
      <c r="I41" s="482"/>
      <c r="J41" s="480">
        <f t="shared" si="11"/>
        <v>0</v>
      </c>
      <c r="K41" s="481"/>
      <c r="L41" s="482"/>
      <c r="M41" s="483">
        <f t="shared" si="6"/>
        <v>0</v>
      </c>
      <c r="N41" s="484">
        <f t="shared" si="6"/>
        <v>0</v>
      </c>
      <c r="O41" s="485">
        <f t="shared" si="6"/>
        <v>0</v>
      </c>
    </row>
    <row r="42" spans="3:15" ht="15.75" hidden="1" customHeight="1" outlineLevel="1">
      <c r="C42" s="82" t="s">
        <v>290</v>
      </c>
      <c r="D42" s="82"/>
      <c r="E42" s="82"/>
      <c r="F42" s="82"/>
      <c r="G42" s="480">
        <f t="shared" si="4"/>
        <v>0</v>
      </c>
      <c r="H42" s="481"/>
      <c r="I42" s="482"/>
      <c r="J42" s="480">
        <f t="shared" si="11"/>
        <v>0</v>
      </c>
      <c r="K42" s="481"/>
      <c r="L42" s="482"/>
      <c r="M42" s="483">
        <f t="shared" si="6"/>
        <v>0</v>
      </c>
      <c r="N42" s="484">
        <f t="shared" si="6"/>
        <v>0</v>
      </c>
      <c r="O42" s="485">
        <f t="shared" si="6"/>
        <v>0</v>
      </c>
    </row>
    <row r="43" spans="3:15" ht="15.75" hidden="1" customHeight="1" outlineLevel="1">
      <c r="C43" s="82" t="s">
        <v>291</v>
      </c>
      <c r="D43" s="82"/>
      <c r="E43" s="82"/>
      <c r="F43" s="82"/>
      <c r="G43" s="480">
        <f t="shared" si="4"/>
        <v>0</v>
      </c>
      <c r="H43" s="481"/>
      <c r="I43" s="482"/>
      <c r="J43" s="480">
        <f t="shared" si="11"/>
        <v>0</v>
      </c>
      <c r="K43" s="481"/>
      <c r="L43" s="482"/>
      <c r="M43" s="483">
        <f t="shared" si="6"/>
        <v>0</v>
      </c>
      <c r="N43" s="484">
        <f t="shared" si="6"/>
        <v>0</v>
      </c>
      <c r="O43" s="485">
        <f t="shared" si="6"/>
        <v>0</v>
      </c>
    </row>
    <row r="44" spans="3:15" ht="15.75" hidden="1" customHeight="1" outlineLevel="1">
      <c r="C44" s="82" t="s">
        <v>292</v>
      </c>
      <c r="D44" s="82"/>
      <c r="E44" s="82"/>
      <c r="F44" s="82"/>
      <c r="G44" s="480">
        <f t="shared" si="4"/>
        <v>0</v>
      </c>
      <c r="H44" s="481"/>
      <c r="I44" s="482"/>
      <c r="J44" s="480">
        <f t="shared" si="11"/>
        <v>0</v>
      </c>
      <c r="K44" s="481"/>
      <c r="L44" s="482"/>
      <c r="M44" s="483">
        <f t="shared" si="6"/>
        <v>0</v>
      </c>
      <c r="N44" s="484">
        <f t="shared" si="6"/>
        <v>0</v>
      </c>
      <c r="O44" s="485">
        <f t="shared" si="6"/>
        <v>0</v>
      </c>
    </row>
    <row r="45" spans="3:15" ht="15.75" customHeight="1" collapsed="1">
      <c r="C45" s="82" t="s">
        <v>293</v>
      </c>
      <c r="D45" s="82"/>
      <c r="E45" s="82"/>
      <c r="F45" s="82"/>
      <c r="G45" s="480">
        <f>SUM(H45,I45)</f>
        <v>855</v>
      </c>
      <c r="H45" s="481">
        <v>435</v>
      </c>
      <c r="I45" s="482">
        <v>420</v>
      </c>
      <c r="J45" s="480">
        <v>870</v>
      </c>
      <c r="K45" s="481">
        <v>436</v>
      </c>
      <c r="L45" s="482">
        <v>434</v>
      </c>
      <c r="M45" s="483">
        <f t="shared" si="6"/>
        <v>-15</v>
      </c>
      <c r="N45" s="484">
        <f t="shared" si="6"/>
        <v>-1</v>
      </c>
      <c r="O45" s="485">
        <f t="shared" si="6"/>
        <v>-14</v>
      </c>
    </row>
    <row r="46" spans="3:15" ht="15.75" hidden="1" customHeight="1" outlineLevel="1">
      <c r="C46" s="82" t="s">
        <v>294</v>
      </c>
      <c r="D46" s="82"/>
      <c r="E46" s="82"/>
      <c r="F46" s="82"/>
      <c r="G46" s="480">
        <f t="shared" si="4"/>
        <v>0</v>
      </c>
      <c r="H46" s="481"/>
      <c r="I46" s="482"/>
      <c r="J46" s="480">
        <f t="shared" ref="J46:J50" si="12">SUM(K46:L46)</f>
        <v>0</v>
      </c>
      <c r="K46" s="481"/>
      <c r="L46" s="482"/>
      <c r="M46" s="483">
        <f t="shared" si="6"/>
        <v>0</v>
      </c>
      <c r="N46" s="484">
        <f t="shared" si="6"/>
        <v>0</v>
      </c>
      <c r="O46" s="485">
        <f t="shared" si="6"/>
        <v>0</v>
      </c>
    </row>
    <row r="47" spans="3:15" ht="15.75" hidden="1" customHeight="1" outlineLevel="1">
      <c r="C47" s="82" t="s">
        <v>295</v>
      </c>
      <c r="D47" s="82"/>
      <c r="E47" s="82"/>
      <c r="F47" s="82"/>
      <c r="G47" s="480">
        <f t="shared" si="4"/>
        <v>0</v>
      </c>
      <c r="H47" s="481"/>
      <c r="I47" s="482"/>
      <c r="J47" s="480">
        <f t="shared" si="12"/>
        <v>0</v>
      </c>
      <c r="K47" s="481"/>
      <c r="L47" s="482"/>
      <c r="M47" s="483">
        <f t="shared" si="6"/>
        <v>0</v>
      </c>
      <c r="N47" s="484">
        <f t="shared" si="6"/>
        <v>0</v>
      </c>
      <c r="O47" s="485">
        <f t="shared" si="6"/>
        <v>0</v>
      </c>
    </row>
    <row r="48" spans="3:15" ht="15.75" hidden="1" customHeight="1" outlineLevel="1">
      <c r="C48" s="82" t="s">
        <v>296</v>
      </c>
      <c r="D48" s="82"/>
      <c r="E48" s="82"/>
      <c r="F48" s="82"/>
      <c r="G48" s="480">
        <f t="shared" si="4"/>
        <v>0</v>
      </c>
      <c r="H48" s="481"/>
      <c r="I48" s="482"/>
      <c r="J48" s="480">
        <f t="shared" si="12"/>
        <v>0</v>
      </c>
      <c r="K48" s="481"/>
      <c r="L48" s="482"/>
      <c r="M48" s="483">
        <f t="shared" si="6"/>
        <v>0</v>
      </c>
      <c r="N48" s="484">
        <f t="shared" si="6"/>
        <v>0</v>
      </c>
      <c r="O48" s="485">
        <f t="shared" si="6"/>
        <v>0</v>
      </c>
    </row>
    <row r="49" spans="3:15" ht="15.75" hidden="1" customHeight="1" outlineLevel="1">
      <c r="C49" s="82" t="s">
        <v>297</v>
      </c>
      <c r="D49" s="82"/>
      <c r="E49" s="82"/>
      <c r="F49" s="82"/>
      <c r="G49" s="480">
        <f t="shared" si="4"/>
        <v>0</v>
      </c>
      <c r="H49" s="481"/>
      <c r="I49" s="482"/>
      <c r="J49" s="480">
        <f t="shared" si="12"/>
        <v>0</v>
      </c>
      <c r="K49" s="481"/>
      <c r="L49" s="482"/>
      <c r="M49" s="483">
        <f t="shared" si="6"/>
        <v>0</v>
      </c>
      <c r="N49" s="484">
        <f t="shared" si="6"/>
        <v>0</v>
      </c>
      <c r="O49" s="485">
        <f t="shared" si="6"/>
        <v>0</v>
      </c>
    </row>
    <row r="50" spans="3:15" ht="15.75" hidden="1" customHeight="1" outlineLevel="1">
      <c r="C50" s="82" t="s">
        <v>298</v>
      </c>
      <c r="D50" s="82"/>
      <c r="E50" s="82"/>
      <c r="F50" s="82"/>
      <c r="G50" s="480">
        <f t="shared" si="4"/>
        <v>0</v>
      </c>
      <c r="H50" s="481"/>
      <c r="I50" s="482"/>
      <c r="J50" s="480">
        <f t="shared" si="12"/>
        <v>0</v>
      </c>
      <c r="K50" s="481"/>
      <c r="L50" s="482"/>
      <c r="M50" s="483">
        <f t="shared" si="6"/>
        <v>0</v>
      </c>
      <c r="N50" s="484">
        <f t="shared" si="6"/>
        <v>0</v>
      </c>
      <c r="O50" s="485">
        <f t="shared" si="6"/>
        <v>0</v>
      </c>
    </row>
    <row r="51" spans="3:15" ht="15.75" customHeight="1" collapsed="1">
      <c r="C51" s="82" t="s">
        <v>299</v>
      </c>
      <c r="D51" s="82"/>
      <c r="E51" s="82"/>
      <c r="F51" s="82"/>
      <c r="G51" s="480">
        <f>SUM(H51,I51)</f>
        <v>1120</v>
      </c>
      <c r="H51" s="481">
        <v>566</v>
      </c>
      <c r="I51" s="482">
        <v>554</v>
      </c>
      <c r="J51" s="480">
        <v>1124</v>
      </c>
      <c r="K51" s="481">
        <v>565</v>
      </c>
      <c r="L51" s="482">
        <v>559</v>
      </c>
      <c r="M51" s="483">
        <f t="shared" si="6"/>
        <v>-4</v>
      </c>
      <c r="N51" s="484">
        <f t="shared" si="6"/>
        <v>1</v>
      </c>
      <c r="O51" s="485">
        <f t="shared" si="6"/>
        <v>-5</v>
      </c>
    </row>
    <row r="52" spans="3:15" ht="15.75" hidden="1" customHeight="1" outlineLevel="1">
      <c r="C52" s="82" t="s">
        <v>300</v>
      </c>
      <c r="D52" s="82"/>
      <c r="E52" s="82"/>
      <c r="F52" s="82"/>
      <c r="G52" s="480">
        <f t="shared" si="4"/>
        <v>0</v>
      </c>
      <c r="H52" s="481"/>
      <c r="I52" s="482"/>
      <c r="J52" s="480">
        <f t="shared" ref="J52:J56" si="13">SUM(K52:L52)</f>
        <v>0</v>
      </c>
      <c r="K52" s="481"/>
      <c r="L52" s="482"/>
      <c r="M52" s="483">
        <f t="shared" si="6"/>
        <v>0</v>
      </c>
      <c r="N52" s="484">
        <f t="shared" si="6"/>
        <v>0</v>
      </c>
      <c r="O52" s="485">
        <f t="shared" si="6"/>
        <v>0</v>
      </c>
    </row>
    <row r="53" spans="3:15" ht="15.75" hidden="1" customHeight="1" outlineLevel="1">
      <c r="C53" s="82" t="s">
        <v>301</v>
      </c>
      <c r="D53" s="82"/>
      <c r="E53" s="82"/>
      <c r="F53" s="82"/>
      <c r="G53" s="480">
        <f t="shared" si="4"/>
        <v>0</v>
      </c>
      <c r="H53" s="481"/>
      <c r="I53" s="482"/>
      <c r="J53" s="480">
        <f t="shared" si="13"/>
        <v>0</v>
      </c>
      <c r="K53" s="481"/>
      <c r="L53" s="482"/>
      <c r="M53" s="483">
        <f t="shared" si="6"/>
        <v>0</v>
      </c>
      <c r="N53" s="484">
        <f t="shared" si="6"/>
        <v>0</v>
      </c>
      <c r="O53" s="485">
        <f t="shared" si="6"/>
        <v>0</v>
      </c>
    </row>
    <row r="54" spans="3:15" ht="15.75" hidden="1" customHeight="1" outlineLevel="1">
      <c r="C54" s="82" t="s">
        <v>302</v>
      </c>
      <c r="D54" s="82"/>
      <c r="E54" s="82"/>
      <c r="F54" s="82"/>
      <c r="G54" s="480">
        <f t="shared" si="4"/>
        <v>0</v>
      </c>
      <c r="H54" s="481"/>
      <c r="I54" s="482"/>
      <c r="J54" s="480">
        <f t="shared" si="13"/>
        <v>0</v>
      </c>
      <c r="K54" s="481"/>
      <c r="L54" s="482"/>
      <c r="M54" s="483">
        <f t="shared" si="6"/>
        <v>0</v>
      </c>
      <c r="N54" s="484">
        <f t="shared" si="6"/>
        <v>0</v>
      </c>
      <c r="O54" s="485">
        <f t="shared" si="6"/>
        <v>0</v>
      </c>
    </row>
    <row r="55" spans="3:15" ht="15.75" hidden="1" customHeight="1" outlineLevel="1">
      <c r="C55" s="82" t="s">
        <v>303</v>
      </c>
      <c r="D55" s="82"/>
      <c r="E55" s="82"/>
      <c r="F55" s="82"/>
      <c r="G55" s="480">
        <f t="shared" si="4"/>
        <v>0</v>
      </c>
      <c r="H55" s="481"/>
      <c r="I55" s="482"/>
      <c r="J55" s="480">
        <f t="shared" si="13"/>
        <v>0</v>
      </c>
      <c r="K55" s="481"/>
      <c r="L55" s="482"/>
      <c r="M55" s="483">
        <f t="shared" si="6"/>
        <v>0</v>
      </c>
      <c r="N55" s="484">
        <f t="shared" si="6"/>
        <v>0</v>
      </c>
      <c r="O55" s="485">
        <f t="shared" si="6"/>
        <v>0</v>
      </c>
    </row>
    <row r="56" spans="3:15" ht="15.75" hidden="1" customHeight="1" outlineLevel="1">
      <c r="C56" s="82" t="s">
        <v>304</v>
      </c>
      <c r="D56" s="82"/>
      <c r="E56" s="82"/>
      <c r="F56" s="82"/>
      <c r="G56" s="480">
        <f t="shared" si="4"/>
        <v>0</v>
      </c>
      <c r="H56" s="481"/>
      <c r="I56" s="482"/>
      <c r="J56" s="480">
        <f t="shared" si="13"/>
        <v>0</v>
      </c>
      <c r="K56" s="481"/>
      <c r="L56" s="482"/>
      <c r="M56" s="483">
        <f t="shared" si="6"/>
        <v>0</v>
      </c>
      <c r="N56" s="484">
        <f t="shared" si="6"/>
        <v>0</v>
      </c>
      <c r="O56" s="485">
        <f t="shared" si="6"/>
        <v>0</v>
      </c>
    </row>
    <row r="57" spans="3:15" ht="15.75" customHeight="1" collapsed="1">
      <c r="C57" s="82" t="s">
        <v>305</v>
      </c>
      <c r="D57" s="82"/>
      <c r="E57" s="82"/>
      <c r="F57" s="82"/>
      <c r="G57" s="480">
        <f>SUM(H57,I57)</f>
        <v>1305</v>
      </c>
      <c r="H57" s="481">
        <v>641</v>
      </c>
      <c r="I57" s="482">
        <v>664</v>
      </c>
      <c r="J57" s="480">
        <v>1348</v>
      </c>
      <c r="K57" s="481">
        <v>684</v>
      </c>
      <c r="L57" s="482">
        <v>664</v>
      </c>
      <c r="M57" s="483">
        <f t="shared" si="6"/>
        <v>-43</v>
      </c>
      <c r="N57" s="484">
        <f t="shared" si="6"/>
        <v>-43</v>
      </c>
      <c r="O57" s="485">
        <f t="shared" si="6"/>
        <v>0</v>
      </c>
    </row>
    <row r="58" spans="3:15" ht="15.75" hidden="1" customHeight="1" outlineLevel="1">
      <c r="C58" s="82" t="s">
        <v>306</v>
      </c>
      <c r="D58" s="82"/>
      <c r="E58" s="82"/>
      <c r="F58" s="82"/>
      <c r="G58" s="480">
        <f t="shared" si="4"/>
        <v>0</v>
      </c>
      <c r="H58" s="481"/>
      <c r="I58" s="482"/>
      <c r="J58" s="480">
        <f t="shared" ref="J58:J62" si="14">SUM(K58:L58)</f>
        <v>0</v>
      </c>
      <c r="K58" s="481"/>
      <c r="L58" s="482"/>
      <c r="M58" s="483">
        <f t="shared" si="6"/>
        <v>0</v>
      </c>
      <c r="N58" s="484">
        <f t="shared" si="6"/>
        <v>0</v>
      </c>
      <c r="O58" s="485">
        <f t="shared" si="6"/>
        <v>0</v>
      </c>
    </row>
    <row r="59" spans="3:15" ht="15.75" hidden="1" customHeight="1" outlineLevel="1">
      <c r="C59" s="82" t="s">
        <v>307</v>
      </c>
      <c r="D59" s="82"/>
      <c r="E59" s="82"/>
      <c r="F59" s="82"/>
      <c r="G59" s="480">
        <f t="shared" si="4"/>
        <v>0</v>
      </c>
      <c r="H59" s="481"/>
      <c r="I59" s="482"/>
      <c r="J59" s="480">
        <f t="shared" si="14"/>
        <v>0</v>
      </c>
      <c r="K59" s="481"/>
      <c r="L59" s="482"/>
      <c r="M59" s="483">
        <f t="shared" si="6"/>
        <v>0</v>
      </c>
      <c r="N59" s="484">
        <f t="shared" si="6"/>
        <v>0</v>
      </c>
      <c r="O59" s="485">
        <f t="shared" si="6"/>
        <v>0</v>
      </c>
    </row>
    <row r="60" spans="3:15" ht="15.75" hidden="1" customHeight="1" outlineLevel="1">
      <c r="C60" s="82" t="s">
        <v>308</v>
      </c>
      <c r="D60" s="82"/>
      <c r="E60" s="82"/>
      <c r="F60" s="82"/>
      <c r="G60" s="480">
        <f t="shared" si="4"/>
        <v>0</v>
      </c>
      <c r="H60" s="481"/>
      <c r="I60" s="482"/>
      <c r="J60" s="480">
        <f t="shared" si="14"/>
        <v>0</v>
      </c>
      <c r="K60" s="481"/>
      <c r="L60" s="482"/>
      <c r="M60" s="483">
        <f t="shared" si="6"/>
        <v>0</v>
      </c>
      <c r="N60" s="484">
        <f t="shared" si="6"/>
        <v>0</v>
      </c>
      <c r="O60" s="485">
        <f t="shared" si="6"/>
        <v>0</v>
      </c>
    </row>
    <row r="61" spans="3:15" ht="15.75" hidden="1" customHeight="1" outlineLevel="1">
      <c r="C61" s="82" t="s">
        <v>309</v>
      </c>
      <c r="D61" s="82"/>
      <c r="E61" s="82"/>
      <c r="F61" s="82"/>
      <c r="G61" s="480">
        <f t="shared" si="4"/>
        <v>0</v>
      </c>
      <c r="H61" s="481"/>
      <c r="I61" s="482"/>
      <c r="J61" s="480">
        <f t="shared" si="14"/>
        <v>0</v>
      </c>
      <c r="K61" s="481"/>
      <c r="L61" s="482"/>
      <c r="M61" s="483">
        <f t="shared" si="6"/>
        <v>0</v>
      </c>
      <c r="N61" s="484">
        <f t="shared" si="6"/>
        <v>0</v>
      </c>
      <c r="O61" s="485">
        <f t="shared" si="6"/>
        <v>0</v>
      </c>
    </row>
    <row r="62" spans="3:15" ht="15.75" hidden="1" customHeight="1" outlineLevel="1">
      <c r="C62" s="82" t="s">
        <v>310</v>
      </c>
      <c r="D62" s="82"/>
      <c r="E62" s="82"/>
      <c r="F62" s="82"/>
      <c r="G62" s="480">
        <f t="shared" si="4"/>
        <v>0</v>
      </c>
      <c r="H62" s="481"/>
      <c r="I62" s="482"/>
      <c r="J62" s="480">
        <f t="shared" si="14"/>
        <v>0</v>
      </c>
      <c r="K62" s="481"/>
      <c r="L62" s="482"/>
      <c r="M62" s="483">
        <f t="shared" si="6"/>
        <v>0</v>
      </c>
      <c r="N62" s="484">
        <f t="shared" si="6"/>
        <v>0</v>
      </c>
      <c r="O62" s="485">
        <f t="shared" si="6"/>
        <v>0</v>
      </c>
    </row>
    <row r="63" spans="3:15" ht="15.75" customHeight="1" collapsed="1">
      <c r="C63" s="82" t="s">
        <v>311</v>
      </c>
      <c r="D63" s="82"/>
      <c r="E63" s="82"/>
      <c r="F63" s="82"/>
      <c r="G63" s="480">
        <f>SUM(H63,I63)</f>
        <v>1468</v>
      </c>
      <c r="H63" s="481">
        <v>756</v>
      </c>
      <c r="I63" s="482">
        <v>712</v>
      </c>
      <c r="J63" s="480">
        <v>1530</v>
      </c>
      <c r="K63" s="481">
        <v>764</v>
      </c>
      <c r="L63" s="482">
        <v>766</v>
      </c>
      <c r="M63" s="483">
        <f t="shared" si="6"/>
        <v>-62</v>
      </c>
      <c r="N63" s="484">
        <f t="shared" si="6"/>
        <v>-8</v>
      </c>
      <c r="O63" s="485">
        <f t="shared" si="6"/>
        <v>-54</v>
      </c>
    </row>
    <row r="64" spans="3:15" ht="15.75" hidden="1" customHeight="1" outlineLevel="1">
      <c r="C64" s="82" t="s">
        <v>312</v>
      </c>
      <c r="D64" s="82"/>
      <c r="E64" s="82"/>
      <c r="F64" s="82"/>
      <c r="G64" s="480">
        <f t="shared" si="4"/>
        <v>0</v>
      </c>
      <c r="H64" s="481"/>
      <c r="I64" s="482"/>
      <c r="J64" s="480">
        <f t="shared" ref="J64:J68" si="15">SUM(K64:L64)</f>
        <v>0</v>
      </c>
      <c r="K64" s="481"/>
      <c r="L64" s="482"/>
      <c r="M64" s="483">
        <f t="shared" si="6"/>
        <v>0</v>
      </c>
      <c r="N64" s="484">
        <f t="shared" si="6"/>
        <v>0</v>
      </c>
      <c r="O64" s="485">
        <f t="shared" si="6"/>
        <v>0</v>
      </c>
    </row>
    <row r="65" spans="3:15" ht="15.75" hidden="1" customHeight="1" outlineLevel="1">
      <c r="C65" s="82" t="s">
        <v>313</v>
      </c>
      <c r="D65" s="82"/>
      <c r="E65" s="82"/>
      <c r="F65" s="82"/>
      <c r="G65" s="480">
        <f t="shared" si="4"/>
        <v>0</v>
      </c>
      <c r="H65" s="481"/>
      <c r="I65" s="482"/>
      <c r="J65" s="480">
        <f t="shared" si="15"/>
        <v>0</v>
      </c>
      <c r="K65" s="481"/>
      <c r="L65" s="482"/>
      <c r="M65" s="483">
        <f t="shared" si="6"/>
        <v>0</v>
      </c>
      <c r="N65" s="484">
        <f t="shared" si="6"/>
        <v>0</v>
      </c>
      <c r="O65" s="485">
        <f t="shared" si="6"/>
        <v>0</v>
      </c>
    </row>
    <row r="66" spans="3:15" ht="15.75" hidden="1" customHeight="1" outlineLevel="1">
      <c r="C66" s="82" t="s">
        <v>314</v>
      </c>
      <c r="D66" s="82"/>
      <c r="E66" s="82"/>
      <c r="F66" s="82"/>
      <c r="G66" s="480">
        <f t="shared" si="4"/>
        <v>0</v>
      </c>
      <c r="H66" s="481"/>
      <c r="I66" s="482"/>
      <c r="J66" s="480">
        <f t="shared" si="15"/>
        <v>0</v>
      </c>
      <c r="K66" s="481"/>
      <c r="L66" s="482"/>
      <c r="M66" s="483">
        <f t="shared" si="6"/>
        <v>0</v>
      </c>
      <c r="N66" s="484">
        <f t="shared" si="6"/>
        <v>0</v>
      </c>
      <c r="O66" s="485">
        <f t="shared" si="6"/>
        <v>0</v>
      </c>
    </row>
    <row r="67" spans="3:15" ht="15.75" hidden="1" customHeight="1" outlineLevel="1">
      <c r="C67" s="82" t="s">
        <v>315</v>
      </c>
      <c r="D67" s="82"/>
      <c r="E67" s="82"/>
      <c r="F67" s="82"/>
      <c r="G67" s="480">
        <f t="shared" si="4"/>
        <v>0</v>
      </c>
      <c r="H67" s="481"/>
      <c r="I67" s="482"/>
      <c r="J67" s="480">
        <f t="shared" si="15"/>
        <v>0</v>
      </c>
      <c r="K67" s="481"/>
      <c r="L67" s="482"/>
      <c r="M67" s="483">
        <f t="shared" si="6"/>
        <v>0</v>
      </c>
      <c r="N67" s="484">
        <f t="shared" si="6"/>
        <v>0</v>
      </c>
      <c r="O67" s="485">
        <f t="shared" si="6"/>
        <v>0</v>
      </c>
    </row>
    <row r="68" spans="3:15" ht="15.75" hidden="1" customHeight="1" outlineLevel="1">
      <c r="C68" s="82" t="s">
        <v>316</v>
      </c>
      <c r="D68" s="82"/>
      <c r="E68" s="82"/>
      <c r="F68" s="82"/>
      <c r="G68" s="480">
        <f t="shared" si="4"/>
        <v>0</v>
      </c>
      <c r="H68" s="481"/>
      <c r="I68" s="482"/>
      <c r="J68" s="480">
        <f t="shared" si="15"/>
        <v>0</v>
      </c>
      <c r="K68" s="481"/>
      <c r="L68" s="482"/>
      <c r="M68" s="483">
        <f t="shared" si="6"/>
        <v>0</v>
      </c>
      <c r="N68" s="484">
        <f t="shared" si="6"/>
        <v>0</v>
      </c>
      <c r="O68" s="485">
        <f t="shared" si="6"/>
        <v>0</v>
      </c>
    </row>
    <row r="69" spans="3:15" ht="15.75" customHeight="1" collapsed="1">
      <c r="C69" s="82" t="s">
        <v>317</v>
      </c>
      <c r="D69" s="82"/>
      <c r="E69" s="82"/>
      <c r="F69" s="104"/>
      <c r="G69" s="480">
        <f>SUM(H69,I69)</f>
        <v>1549</v>
      </c>
      <c r="H69" s="481">
        <v>798</v>
      </c>
      <c r="I69" s="482">
        <v>751</v>
      </c>
      <c r="J69" s="480">
        <v>1462</v>
      </c>
      <c r="K69" s="481">
        <v>758</v>
      </c>
      <c r="L69" s="482">
        <v>704</v>
      </c>
      <c r="M69" s="483">
        <f t="shared" si="6"/>
        <v>87</v>
      </c>
      <c r="N69" s="484">
        <f t="shared" si="6"/>
        <v>40</v>
      </c>
      <c r="O69" s="485">
        <f t="shared" si="6"/>
        <v>47</v>
      </c>
    </row>
    <row r="70" spans="3:15" ht="15.75" hidden="1" customHeight="1" outlineLevel="1">
      <c r="C70" s="82" t="s">
        <v>318</v>
      </c>
      <c r="D70" s="82"/>
      <c r="E70" s="82"/>
      <c r="F70" s="104"/>
      <c r="G70" s="480">
        <f t="shared" si="4"/>
        <v>0</v>
      </c>
      <c r="H70" s="481"/>
      <c r="I70" s="482"/>
      <c r="J70" s="480">
        <f t="shared" ref="J70:J74" si="16">SUM(K70:L70)</f>
        <v>0</v>
      </c>
      <c r="K70" s="481"/>
      <c r="L70" s="482"/>
      <c r="M70" s="483">
        <f t="shared" si="6"/>
        <v>0</v>
      </c>
      <c r="N70" s="484">
        <f t="shared" si="6"/>
        <v>0</v>
      </c>
      <c r="O70" s="485">
        <f t="shared" si="6"/>
        <v>0</v>
      </c>
    </row>
    <row r="71" spans="3:15" ht="15.75" hidden="1" customHeight="1" outlineLevel="1">
      <c r="C71" s="82" t="s">
        <v>319</v>
      </c>
      <c r="D71" s="82"/>
      <c r="E71" s="82"/>
      <c r="F71" s="104"/>
      <c r="G71" s="480">
        <f t="shared" si="4"/>
        <v>0</v>
      </c>
      <c r="H71" s="481"/>
      <c r="I71" s="482"/>
      <c r="J71" s="480">
        <f t="shared" si="16"/>
        <v>0</v>
      </c>
      <c r="K71" s="481"/>
      <c r="L71" s="482"/>
      <c r="M71" s="483">
        <f t="shared" si="6"/>
        <v>0</v>
      </c>
      <c r="N71" s="484">
        <f t="shared" si="6"/>
        <v>0</v>
      </c>
      <c r="O71" s="485">
        <f t="shared" si="6"/>
        <v>0</v>
      </c>
    </row>
    <row r="72" spans="3:15" ht="15.75" hidden="1" customHeight="1" outlineLevel="1">
      <c r="C72" s="82" t="s">
        <v>320</v>
      </c>
      <c r="D72" s="82"/>
      <c r="E72" s="82"/>
      <c r="F72" s="104"/>
      <c r="G72" s="480">
        <f t="shared" si="4"/>
        <v>0</v>
      </c>
      <c r="H72" s="481"/>
      <c r="I72" s="482"/>
      <c r="J72" s="480">
        <f t="shared" si="16"/>
        <v>0</v>
      </c>
      <c r="K72" s="481"/>
      <c r="L72" s="482"/>
      <c r="M72" s="483">
        <f t="shared" si="6"/>
        <v>0</v>
      </c>
      <c r="N72" s="484">
        <f t="shared" si="6"/>
        <v>0</v>
      </c>
      <c r="O72" s="485">
        <f t="shared" si="6"/>
        <v>0</v>
      </c>
    </row>
    <row r="73" spans="3:15" ht="15.75" hidden="1" customHeight="1" outlineLevel="1">
      <c r="C73" s="82" t="s">
        <v>321</v>
      </c>
      <c r="D73" s="82"/>
      <c r="E73" s="82"/>
      <c r="F73" s="104"/>
      <c r="G73" s="480">
        <f t="shared" si="4"/>
        <v>0</v>
      </c>
      <c r="H73" s="481"/>
      <c r="I73" s="482"/>
      <c r="J73" s="480">
        <f t="shared" si="16"/>
        <v>0</v>
      </c>
      <c r="K73" s="481"/>
      <c r="L73" s="482"/>
      <c r="M73" s="483">
        <f t="shared" si="6"/>
        <v>0</v>
      </c>
      <c r="N73" s="484">
        <f t="shared" si="6"/>
        <v>0</v>
      </c>
      <c r="O73" s="485">
        <f t="shared" si="6"/>
        <v>0</v>
      </c>
    </row>
    <row r="74" spans="3:15" ht="15.75" hidden="1" customHeight="1" outlineLevel="1">
      <c r="C74" s="82" t="s">
        <v>322</v>
      </c>
      <c r="D74" s="82"/>
      <c r="E74" s="82"/>
      <c r="F74" s="104"/>
      <c r="G74" s="480">
        <f t="shared" ref="G74:G128" si="17">SUM(H74:I74)</f>
        <v>0</v>
      </c>
      <c r="H74" s="481"/>
      <c r="I74" s="482"/>
      <c r="J74" s="480">
        <f t="shared" si="16"/>
        <v>0</v>
      </c>
      <c r="K74" s="481"/>
      <c r="L74" s="482"/>
      <c r="M74" s="483">
        <f t="shared" ref="M74:O130" si="18">G74-J74</f>
        <v>0</v>
      </c>
      <c r="N74" s="484">
        <f t="shared" si="18"/>
        <v>0</v>
      </c>
      <c r="O74" s="485">
        <f t="shared" si="18"/>
        <v>0</v>
      </c>
    </row>
    <row r="75" spans="3:15" ht="15.75" customHeight="1" collapsed="1">
      <c r="C75" s="82" t="s">
        <v>323</v>
      </c>
      <c r="D75" s="82"/>
      <c r="E75" s="82"/>
      <c r="F75" s="104"/>
      <c r="G75" s="480">
        <f>SUM(H75,I75)</f>
        <v>1275</v>
      </c>
      <c r="H75" s="481">
        <v>638</v>
      </c>
      <c r="I75" s="482">
        <v>637</v>
      </c>
      <c r="J75" s="480">
        <v>1204</v>
      </c>
      <c r="K75" s="481">
        <v>590</v>
      </c>
      <c r="L75" s="482">
        <v>614</v>
      </c>
      <c r="M75" s="483">
        <f t="shared" si="18"/>
        <v>71</v>
      </c>
      <c r="N75" s="484">
        <f t="shared" si="18"/>
        <v>48</v>
      </c>
      <c r="O75" s="485">
        <f t="shared" si="18"/>
        <v>23</v>
      </c>
    </row>
    <row r="76" spans="3:15" ht="15.75" hidden="1" customHeight="1" outlineLevel="1">
      <c r="C76" s="82" t="s">
        <v>324</v>
      </c>
      <c r="D76" s="82"/>
      <c r="E76" s="82"/>
      <c r="F76" s="104"/>
      <c r="G76" s="480">
        <f t="shared" si="17"/>
        <v>0</v>
      </c>
      <c r="H76" s="481"/>
      <c r="I76" s="482"/>
      <c r="J76" s="480">
        <f t="shared" ref="J76:J80" si="19">SUM(K76:L76)</f>
        <v>0</v>
      </c>
      <c r="K76" s="481"/>
      <c r="L76" s="482"/>
      <c r="M76" s="483">
        <f t="shared" si="18"/>
        <v>0</v>
      </c>
      <c r="N76" s="484">
        <f t="shared" si="18"/>
        <v>0</v>
      </c>
      <c r="O76" s="485">
        <f t="shared" si="18"/>
        <v>0</v>
      </c>
    </row>
    <row r="77" spans="3:15" ht="15.75" hidden="1" customHeight="1" outlineLevel="1">
      <c r="C77" s="82" t="s">
        <v>325</v>
      </c>
      <c r="D77" s="82"/>
      <c r="E77" s="82"/>
      <c r="F77" s="104"/>
      <c r="G77" s="480">
        <f t="shared" si="17"/>
        <v>0</v>
      </c>
      <c r="H77" s="481"/>
      <c r="I77" s="482"/>
      <c r="J77" s="480">
        <f t="shared" si="19"/>
        <v>0</v>
      </c>
      <c r="K77" s="481"/>
      <c r="L77" s="482"/>
      <c r="M77" s="483">
        <f t="shared" si="18"/>
        <v>0</v>
      </c>
      <c r="N77" s="484">
        <f t="shared" si="18"/>
        <v>0</v>
      </c>
      <c r="O77" s="485">
        <f t="shared" si="18"/>
        <v>0</v>
      </c>
    </row>
    <row r="78" spans="3:15" ht="15.75" hidden="1" customHeight="1" outlineLevel="1">
      <c r="C78" s="82" t="s">
        <v>326</v>
      </c>
      <c r="D78" s="82"/>
      <c r="E78" s="82"/>
      <c r="F78" s="104"/>
      <c r="G78" s="480">
        <f t="shared" si="17"/>
        <v>0</v>
      </c>
      <c r="H78" s="481"/>
      <c r="I78" s="482"/>
      <c r="J78" s="480">
        <f t="shared" si="19"/>
        <v>0</v>
      </c>
      <c r="K78" s="481"/>
      <c r="L78" s="482"/>
      <c r="M78" s="483">
        <f t="shared" si="18"/>
        <v>0</v>
      </c>
      <c r="N78" s="484">
        <f t="shared" si="18"/>
        <v>0</v>
      </c>
      <c r="O78" s="485">
        <f t="shared" si="18"/>
        <v>0</v>
      </c>
    </row>
    <row r="79" spans="3:15" ht="15.75" hidden="1" customHeight="1" outlineLevel="1">
      <c r="C79" s="82" t="s">
        <v>327</v>
      </c>
      <c r="D79" s="82"/>
      <c r="E79" s="82"/>
      <c r="F79" s="104"/>
      <c r="G79" s="480">
        <f t="shared" si="17"/>
        <v>0</v>
      </c>
      <c r="H79" s="481"/>
      <c r="I79" s="482"/>
      <c r="J79" s="480">
        <f t="shared" si="19"/>
        <v>0</v>
      </c>
      <c r="K79" s="481"/>
      <c r="L79" s="482"/>
      <c r="M79" s="483">
        <f t="shared" si="18"/>
        <v>0</v>
      </c>
      <c r="N79" s="484">
        <f t="shared" si="18"/>
        <v>0</v>
      </c>
      <c r="O79" s="485">
        <f t="shared" si="18"/>
        <v>0</v>
      </c>
    </row>
    <row r="80" spans="3:15" ht="15.75" hidden="1" customHeight="1" outlineLevel="1">
      <c r="C80" s="82" t="s">
        <v>328</v>
      </c>
      <c r="D80" s="82"/>
      <c r="E80" s="82"/>
      <c r="F80" s="104"/>
      <c r="G80" s="480">
        <f t="shared" si="17"/>
        <v>0</v>
      </c>
      <c r="H80" s="481"/>
      <c r="I80" s="482"/>
      <c r="J80" s="480">
        <f t="shared" si="19"/>
        <v>0</v>
      </c>
      <c r="K80" s="481"/>
      <c r="L80" s="482"/>
      <c r="M80" s="483">
        <f t="shared" si="18"/>
        <v>0</v>
      </c>
      <c r="N80" s="484">
        <f t="shared" si="18"/>
        <v>0</v>
      </c>
      <c r="O80" s="485">
        <f t="shared" si="18"/>
        <v>0</v>
      </c>
    </row>
    <row r="81" spans="3:15" ht="15.75" customHeight="1" collapsed="1">
      <c r="C81" s="82" t="s">
        <v>329</v>
      </c>
      <c r="D81" s="82"/>
      <c r="E81" s="82"/>
      <c r="F81" s="104"/>
      <c r="G81" s="480">
        <f>SUM(H81,I81)</f>
        <v>922</v>
      </c>
      <c r="H81" s="481">
        <v>475</v>
      </c>
      <c r="I81" s="482">
        <v>447</v>
      </c>
      <c r="J81" s="480">
        <v>905</v>
      </c>
      <c r="K81" s="481">
        <v>472</v>
      </c>
      <c r="L81" s="482">
        <v>433</v>
      </c>
      <c r="M81" s="483">
        <f t="shared" si="18"/>
        <v>17</v>
      </c>
      <c r="N81" s="484">
        <f t="shared" si="18"/>
        <v>3</v>
      </c>
      <c r="O81" s="485">
        <f t="shared" si="18"/>
        <v>14</v>
      </c>
    </row>
    <row r="82" spans="3:15" ht="15.75" hidden="1" customHeight="1" outlineLevel="1">
      <c r="C82" s="82" t="s">
        <v>330</v>
      </c>
      <c r="D82" s="82"/>
      <c r="E82" s="82"/>
      <c r="F82" s="104"/>
      <c r="G82" s="480">
        <f t="shared" si="17"/>
        <v>0</v>
      </c>
      <c r="H82" s="481"/>
      <c r="I82" s="482"/>
      <c r="J82" s="480">
        <f t="shared" ref="J82:J86" si="20">SUM(K82:L82)</f>
        <v>0</v>
      </c>
      <c r="K82" s="481"/>
      <c r="L82" s="482"/>
      <c r="M82" s="483">
        <f t="shared" si="18"/>
        <v>0</v>
      </c>
      <c r="N82" s="484">
        <f t="shared" si="18"/>
        <v>0</v>
      </c>
      <c r="O82" s="485">
        <f t="shared" si="18"/>
        <v>0</v>
      </c>
    </row>
    <row r="83" spans="3:15" ht="15.75" hidden="1" customHeight="1" outlineLevel="1">
      <c r="C83" s="82" t="s">
        <v>331</v>
      </c>
      <c r="D83" s="82"/>
      <c r="E83" s="82"/>
      <c r="F83" s="104"/>
      <c r="G83" s="480">
        <f t="shared" si="17"/>
        <v>0</v>
      </c>
      <c r="H83" s="481"/>
      <c r="I83" s="482"/>
      <c r="J83" s="480">
        <f t="shared" si="20"/>
        <v>0</v>
      </c>
      <c r="K83" s="481"/>
      <c r="L83" s="482"/>
      <c r="M83" s="483">
        <f t="shared" si="18"/>
        <v>0</v>
      </c>
      <c r="N83" s="484">
        <f t="shared" si="18"/>
        <v>0</v>
      </c>
      <c r="O83" s="485">
        <f t="shared" si="18"/>
        <v>0</v>
      </c>
    </row>
    <row r="84" spans="3:15" ht="15.75" hidden="1" customHeight="1" outlineLevel="1">
      <c r="C84" s="82" t="s">
        <v>332</v>
      </c>
      <c r="D84" s="82"/>
      <c r="E84" s="82"/>
      <c r="F84" s="104"/>
      <c r="G84" s="480">
        <f t="shared" si="17"/>
        <v>0</v>
      </c>
      <c r="H84" s="481"/>
      <c r="I84" s="482"/>
      <c r="J84" s="480">
        <f t="shared" si="20"/>
        <v>0</v>
      </c>
      <c r="K84" s="481"/>
      <c r="L84" s="482"/>
      <c r="M84" s="483">
        <f t="shared" si="18"/>
        <v>0</v>
      </c>
      <c r="N84" s="484">
        <f t="shared" si="18"/>
        <v>0</v>
      </c>
      <c r="O84" s="485">
        <f t="shared" si="18"/>
        <v>0</v>
      </c>
    </row>
    <row r="85" spans="3:15" ht="15.75" hidden="1" customHeight="1" outlineLevel="1">
      <c r="C85" s="82" t="s">
        <v>333</v>
      </c>
      <c r="D85" s="82"/>
      <c r="E85" s="82"/>
      <c r="F85" s="104"/>
      <c r="G85" s="480">
        <f t="shared" si="17"/>
        <v>0</v>
      </c>
      <c r="H85" s="481"/>
      <c r="I85" s="482"/>
      <c r="J85" s="480">
        <f t="shared" si="20"/>
        <v>0</v>
      </c>
      <c r="K85" s="481"/>
      <c r="L85" s="482"/>
      <c r="M85" s="483">
        <f t="shared" si="18"/>
        <v>0</v>
      </c>
      <c r="N85" s="484">
        <f t="shared" si="18"/>
        <v>0</v>
      </c>
      <c r="O85" s="485">
        <f t="shared" si="18"/>
        <v>0</v>
      </c>
    </row>
    <row r="86" spans="3:15" ht="15.75" hidden="1" customHeight="1" outlineLevel="1">
      <c r="C86" s="82" t="s">
        <v>334</v>
      </c>
      <c r="D86" s="82"/>
      <c r="E86" s="82"/>
      <c r="F86" s="104"/>
      <c r="G86" s="480">
        <f t="shared" si="17"/>
        <v>0</v>
      </c>
      <c r="H86" s="481"/>
      <c r="I86" s="482"/>
      <c r="J86" s="480">
        <f t="shared" si="20"/>
        <v>0</v>
      </c>
      <c r="K86" s="481"/>
      <c r="L86" s="482"/>
      <c r="M86" s="483">
        <f t="shared" si="18"/>
        <v>0</v>
      </c>
      <c r="N86" s="484">
        <f t="shared" si="18"/>
        <v>0</v>
      </c>
      <c r="O86" s="485">
        <f t="shared" si="18"/>
        <v>0</v>
      </c>
    </row>
    <row r="87" spans="3:15" ht="15.75" customHeight="1" collapsed="1">
      <c r="C87" s="82" t="s">
        <v>335</v>
      </c>
      <c r="D87" s="82"/>
      <c r="E87" s="82"/>
      <c r="F87" s="104"/>
      <c r="G87" s="480">
        <f>SUM(H87,I87)</f>
        <v>939</v>
      </c>
      <c r="H87" s="481">
        <v>444</v>
      </c>
      <c r="I87" s="482">
        <v>495</v>
      </c>
      <c r="J87" s="480">
        <v>945</v>
      </c>
      <c r="K87" s="481">
        <v>448</v>
      </c>
      <c r="L87" s="482">
        <v>497</v>
      </c>
      <c r="M87" s="483">
        <f t="shared" si="18"/>
        <v>-6</v>
      </c>
      <c r="N87" s="484">
        <f t="shared" si="18"/>
        <v>-4</v>
      </c>
      <c r="O87" s="485">
        <f t="shared" si="18"/>
        <v>-2</v>
      </c>
    </row>
    <row r="88" spans="3:15" ht="15.75" hidden="1" customHeight="1" outlineLevel="1">
      <c r="C88" s="82" t="s">
        <v>336</v>
      </c>
      <c r="D88" s="82"/>
      <c r="E88" s="82"/>
      <c r="F88" s="104"/>
      <c r="G88" s="480">
        <f t="shared" si="17"/>
        <v>0</v>
      </c>
      <c r="H88" s="481"/>
      <c r="I88" s="482"/>
      <c r="J88" s="480">
        <f t="shared" ref="J88:J92" si="21">SUM(K88:L88)</f>
        <v>0</v>
      </c>
      <c r="K88" s="481"/>
      <c r="L88" s="482"/>
      <c r="M88" s="483">
        <f t="shared" si="18"/>
        <v>0</v>
      </c>
      <c r="N88" s="484">
        <f t="shared" si="18"/>
        <v>0</v>
      </c>
      <c r="O88" s="485">
        <f t="shared" si="18"/>
        <v>0</v>
      </c>
    </row>
    <row r="89" spans="3:15" ht="15.75" hidden="1" customHeight="1" outlineLevel="1">
      <c r="C89" s="82" t="s">
        <v>337</v>
      </c>
      <c r="D89" s="82"/>
      <c r="E89" s="82"/>
      <c r="F89" s="104"/>
      <c r="G89" s="480">
        <f t="shared" si="17"/>
        <v>0</v>
      </c>
      <c r="H89" s="481"/>
      <c r="I89" s="482"/>
      <c r="J89" s="480">
        <f t="shared" si="21"/>
        <v>0</v>
      </c>
      <c r="K89" s="481"/>
      <c r="L89" s="482"/>
      <c r="M89" s="483">
        <f t="shared" si="18"/>
        <v>0</v>
      </c>
      <c r="N89" s="484">
        <f t="shared" si="18"/>
        <v>0</v>
      </c>
      <c r="O89" s="485">
        <f t="shared" si="18"/>
        <v>0</v>
      </c>
    </row>
    <row r="90" spans="3:15" ht="15.75" hidden="1" customHeight="1" outlineLevel="1">
      <c r="C90" s="82" t="s">
        <v>338</v>
      </c>
      <c r="D90" s="82"/>
      <c r="E90" s="82"/>
      <c r="F90" s="104"/>
      <c r="G90" s="480">
        <f t="shared" si="17"/>
        <v>0</v>
      </c>
      <c r="H90" s="481"/>
      <c r="I90" s="482"/>
      <c r="J90" s="480">
        <f t="shared" si="21"/>
        <v>0</v>
      </c>
      <c r="K90" s="481"/>
      <c r="L90" s="482"/>
      <c r="M90" s="483">
        <f t="shared" si="18"/>
        <v>0</v>
      </c>
      <c r="N90" s="484">
        <f t="shared" si="18"/>
        <v>0</v>
      </c>
      <c r="O90" s="485">
        <f t="shared" si="18"/>
        <v>0</v>
      </c>
    </row>
    <row r="91" spans="3:15" ht="15.75" hidden="1" customHeight="1" outlineLevel="1">
      <c r="C91" s="82" t="s">
        <v>339</v>
      </c>
      <c r="D91" s="82"/>
      <c r="E91" s="82"/>
      <c r="F91" s="104"/>
      <c r="G91" s="480">
        <f t="shared" si="17"/>
        <v>0</v>
      </c>
      <c r="H91" s="481"/>
      <c r="I91" s="482"/>
      <c r="J91" s="480">
        <f t="shared" si="21"/>
        <v>0</v>
      </c>
      <c r="K91" s="481"/>
      <c r="L91" s="482"/>
      <c r="M91" s="483">
        <f t="shared" si="18"/>
        <v>0</v>
      </c>
      <c r="N91" s="484">
        <f t="shared" si="18"/>
        <v>0</v>
      </c>
      <c r="O91" s="485">
        <f t="shared" si="18"/>
        <v>0</v>
      </c>
    </row>
    <row r="92" spans="3:15" ht="15.75" hidden="1" customHeight="1" outlineLevel="1">
      <c r="C92" s="82" t="s">
        <v>340</v>
      </c>
      <c r="D92" s="82"/>
      <c r="E92" s="82"/>
      <c r="F92" s="104"/>
      <c r="G92" s="480">
        <f t="shared" si="17"/>
        <v>0</v>
      </c>
      <c r="H92" s="481"/>
      <c r="I92" s="482"/>
      <c r="J92" s="480">
        <f t="shared" si="21"/>
        <v>0</v>
      </c>
      <c r="K92" s="481"/>
      <c r="L92" s="482"/>
      <c r="M92" s="483">
        <f t="shared" si="18"/>
        <v>0</v>
      </c>
      <c r="N92" s="484">
        <f t="shared" si="18"/>
        <v>0</v>
      </c>
      <c r="O92" s="485">
        <f t="shared" si="18"/>
        <v>0</v>
      </c>
    </row>
    <row r="93" spans="3:15" ht="15.75" customHeight="1" collapsed="1">
      <c r="C93" s="82" t="s">
        <v>341</v>
      </c>
      <c r="D93" s="82"/>
      <c r="E93" s="82"/>
      <c r="F93" s="104"/>
      <c r="G93" s="480">
        <f>SUM(H93,I93)</f>
        <v>1138</v>
      </c>
      <c r="H93" s="481">
        <v>534</v>
      </c>
      <c r="I93" s="482">
        <v>604</v>
      </c>
      <c r="J93" s="480">
        <v>1189</v>
      </c>
      <c r="K93" s="481">
        <v>553</v>
      </c>
      <c r="L93" s="482">
        <v>636</v>
      </c>
      <c r="M93" s="483">
        <f t="shared" si="18"/>
        <v>-51</v>
      </c>
      <c r="N93" s="484">
        <f t="shared" si="18"/>
        <v>-19</v>
      </c>
      <c r="O93" s="485">
        <f t="shared" si="18"/>
        <v>-32</v>
      </c>
    </row>
    <row r="94" spans="3:15" ht="15.75" hidden="1" customHeight="1" outlineLevel="1">
      <c r="C94" s="82" t="s">
        <v>342</v>
      </c>
      <c r="D94" s="82"/>
      <c r="E94" s="82"/>
      <c r="F94" s="104"/>
      <c r="G94" s="480">
        <f t="shared" si="17"/>
        <v>0</v>
      </c>
      <c r="H94" s="481"/>
      <c r="I94" s="482"/>
      <c r="J94" s="480">
        <f t="shared" ref="J94:J98" si="22">SUM(K94:L94)</f>
        <v>0</v>
      </c>
      <c r="K94" s="481"/>
      <c r="L94" s="482"/>
      <c r="M94" s="483">
        <f t="shared" si="18"/>
        <v>0</v>
      </c>
      <c r="N94" s="484">
        <f t="shared" si="18"/>
        <v>0</v>
      </c>
      <c r="O94" s="485">
        <f t="shared" si="18"/>
        <v>0</v>
      </c>
    </row>
    <row r="95" spans="3:15" ht="15.75" hidden="1" customHeight="1" outlineLevel="1">
      <c r="C95" s="82" t="s">
        <v>343</v>
      </c>
      <c r="D95" s="82"/>
      <c r="E95" s="82"/>
      <c r="F95" s="104"/>
      <c r="G95" s="480">
        <f t="shared" si="17"/>
        <v>0</v>
      </c>
      <c r="H95" s="481"/>
      <c r="I95" s="482"/>
      <c r="J95" s="480">
        <f t="shared" si="22"/>
        <v>0</v>
      </c>
      <c r="K95" s="481"/>
      <c r="L95" s="482"/>
      <c r="M95" s="483">
        <f t="shared" si="18"/>
        <v>0</v>
      </c>
      <c r="N95" s="484">
        <f t="shared" si="18"/>
        <v>0</v>
      </c>
      <c r="O95" s="485">
        <f t="shared" si="18"/>
        <v>0</v>
      </c>
    </row>
    <row r="96" spans="3:15" ht="15.75" hidden="1" customHeight="1" outlineLevel="1">
      <c r="C96" s="82" t="s">
        <v>344</v>
      </c>
      <c r="D96" s="82"/>
      <c r="E96" s="82"/>
      <c r="F96" s="104"/>
      <c r="G96" s="480">
        <f t="shared" si="17"/>
        <v>0</v>
      </c>
      <c r="H96" s="481"/>
      <c r="I96" s="482"/>
      <c r="J96" s="480">
        <f t="shared" si="22"/>
        <v>0</v>
      </c>
      <c r="K96" s="481"/>
      <c r="L96" s="482"/>
      <c r="M96" s="483">
        <f t="shared" si="18"/>
        <v>0</v>
      </c>
      <c r="N96" s="484">
        <f t="shared" si="18"/>
        <v>0</v>
      </c>
      <c r="O96" s="485">
        <f t="shared" si="18"/>
        <v>0</v>
      </c>
    </row>
    <row r="97" spans="3:15" ht="15.75" hidden="1" customHeight="1" outlineLevel="1">
      <c r="C97" s="82" t="s">
        <v>345</v>
      </c>
      <c r="D97" s="82"/>
      <c r="E97" s="82"/>
      <c r="F97" s="104"/>
      <c r="G97" s="480">
        <f t="shared" si="17"/>
        <v>0</v>
      </c>
      <c r="H97" s="481"/>
      <c r="I97" s="482"/>
      <c r="J97" s="480">
        <f t="shared" si="22"/>
        <v>0</v>
      </c>
      <c r="K97" s="481"/>
      <c r="L97" s="482"/>
      <c r="M97" s="483">
        <f t="shared" si="18"/>
        <v>0</v>
      </c>
      <c r="N97" s="484">
        <f t="shared" si="18"/>
        <v>0</v>
      </c>
      <c r="O97" s="485">
        <f t="shared" si="18"/>
        <v>0</v>
      </c>
    </row>
    <row r="98" spans="3:15" ht="15.75" hidden="1" customHeight="1" outlineLevel="1">
      <c r="C98" s="82" t="s">
        <v>346</v>
      </c>
      <c r="D98" s="82"/>
      <c r="E98" s="82"/>
      <c r="F98" s="104"/>
      <c r="G98" s="480">
        <f t="shared" si="17"/>
        <v>0</v>
      </c>
      <c r="H98" s="481"/>
      <c r="I98" s="482"/>
      <c r="J98" s="480">
        <f t="shared" si="22"/>
        <v>0</v>
      </c>
      <c r="K98" s="481"/>
      <c r="L98" s="482"/>
      <c r="M98" s="483">
        <f t="shared" si="18"/>
        <v>0</v>
      </c>
      <c r="N98" s="484">
        <f t="shared" si="18"/>
        <v>0</v>
      </c>
      <c r="O98" s="485">
        <f t="shared" si="18"/>
        <v>0</v>
      </c>
    </row>
    <row r="99" spans="3:15" ht="15.75" customHeight="1" collapsed="1">
      <c r="C99" s="82" t="s">
        <v>347</v>
      </c>
      <c r="D99" s="82"/>
      <c r="E99" s="82"/>
      <c r="F99" s="104"/>
      <c r="G99" s="480">
        <f>SUM(H99,I99)</f>
        <v>981</v>
      </c>
      <c r="H99" s="481">
        <v>422</v>
      </c>
      <c r="I99" s="482">
        <v>559</v>
      </c>
      <c r="J99" s="480">
        <v>962</v>
      </c>
      <c r="K99" s="481">
        <v>408</v>
      </c>
      <c r="L99" s="482">
        <v>554</v>
      </c>
      <c r="M99" s="483">
        <f t="shared" si="18"/>
        <v>19</v>
      </c>
      <c r="N99" s="484">
        <f t="shared" si="18"/>
        <v>14</v>
      </c>
      <c r="O99" s="485">
        <f t="shared" si="18"/>
        <v>5</v>
      </c>
    </row>
    <row r="100" spans="3:15" ht="15.75" hidden="1" customHeight="1" outlineLevel="1">
      <c r="C100" s="82" t="s">
        <v>348</v>
      </c>
      <c r="D100" s="82"/>
      <c r="E100" s="82"/>
      <c r="F100" s="104"/>
      <c r="G100" s="480">
        <f t="shared" si="17"/>
        <v>0</v>
      </c>
      <c r="H100" s="481"/>
      <c r="I100" s="482"/>
      <c r="J100" s="480">
        <f t="shared" ref="J100:J104" si="23">SUM(K100:L100)</f>
        <v>0</v>
      </c>
      <c r="K100" s="481"/>
      <c r="L100" s="482"/>
      <c r="M100" s="483">
        <f t="shared" si="18"/>
        <v>0</v>
      </c>
      <c r="N100" s="484">
        <f t="shared" si="18"/>
        <v>0</v>
      </c>
      <c r="O100" s="485">
        <f t="shared" si="18"/>
        <v>0</v>
      </c>
    </row>
    <row r="101" spans="3:15" ht="15.75" hidden="1" customHeight="1" outlineLevel="1">
      <c r="C101" s="82" t="s">
        <v>349</v>
      </c>
      <c r="D101" s="82"/>
      <c r="E101" s="82"/>
      <c r="F101" s="104"/>
      <c r="G101" s="480">
        <f t="shared" si="17"/>
        <v>0</v>
      </c>
      <c r="H101" s="481"/>
      <c r="I101" s="482"/>
      <c r="J101" s="480">
        <f t="shared" si="23"/>
        <v>0</v>
      </c>
      <c r="K101" s="481"/>
      <c r="L101" s="482"/>
      <c r="M101" s="483">
        <f t="shared" si="18"/>
        <v>0</v>
      </c>
      <c r="N101" s="484">
        <f t="shared" si="18"/>
        <v>0</v>
      </c>
      <c r="O101" s="485">
        <f t="shared" si="18"/>
        <v>0</v>
      </c>
    </row>
    <row r="102" spans="3:15" ht="15.75" hidden="1" customHeight="1" outlineLevel="1">
      <c r="C102" s="82" t="s">
        <v>350</v>
      </c>
      <c r="D102" s="82"/>
      <c r="E102" s="82"/>
      <c r="F102" s="104"/>
      <c r="G102" s="480">
        <f t="shared" si="17"/>
        <v>0</v>
      </c>
      <c r="H102" s="481"/>
      <c r="I102" s="482"/>
      <c r="J102" s="480">
        <f t="shared" si="23"/>
        <v>0</v>
      </c>
      <c r="K102" s="481"/>
      <c r="L102" s="482"/>
      <c r="M102" s="483">
        <f t="shared" si="18"/>
        <v>0</v>
      </c>
      <c r="N102" s="484">
        <f t="shared" si="18"/>
        <v>0</v>
      </c>
      <c r="O102" s="485">
        <f t="shared" si="18"/>
        <v>0</v>
      </c>
    </row>
    <row r="103" spans="3:15" ht="15.75" hidden="1" customHeight="1" outlineLevel="1">
      <c r="C103" s="82" t="s">
        <v>351</v>
      </c>
      <c r="D103" s="82"/>
      <c r="E103" s="82"/>
      <c r="F103" s="104"/>
      <c r="G103" s="480">
        <f t="shared" si="17"/>
        <v>0</v>
      </c>
      <c r="H103" s="481"/>
      <c r="I103" s="482"/>
      <c r="J103" s="480">
        <f t="shared" si="23"/>
        <v>0</v>
      </c>
      <c r="K103" s="481"/>
      <c r="L103" s="482"/>
      <c r="M103" s="483">
        <f t="shared" si="18"/>
        <v>0</v>
      </c>
      <c r="N103" s="484">
        <f t="shared" si="18"/>
        <v>0</v>
      </c>
      <c r="O103" s="485">
        <f t="shared" si="18"/>
        <v>0</v>
      </c>
    </row>
    <row r="104" spans="3:15" ht="15.75" hidden="1" customHeight="1" outlineLevel="1">
      <c r="C104" s="82" t="s">
        <v>352</v>
      </c>
      <c r="D104" s="82"/>
      <c r="E104" s="82"/>
      <c r="F104" s="104"/>
      <c r="G104" s="480">
        <f t="shared" si="17"/>
        <v>0</v>
      </c>
      <c r="H104" s="481"/>
      <c r="I104" s="482"/>
      <c r="J104" s="480">
        <f t="shared" si="23"/>
        <v>0</v>
      </c>
      <c r="K104" s="481"/>
      <c r="L104" s="482"/>
      <c r="M104" s="483">
        <f t="shared" si="18"/>
        <v>0</v>
      </c>
      <c r="N104" s="484">
        <f t="shared" si="18"/>
        <v>0</v>
      </c>
      <c r="O104" s="485">
        <f t="shared" si="18"/>
        <v>0</v>
      </c>
    </row>
    <row r="105" spans="3:15" ht="15.75" customHeight="1" collapsed="1">
      <c r="C105" s="82" t="s">
        <v>353</v>
      </c>
      <c r="D105" s="82"/>
      <c r="E105" s="82"/>
      <c r="F105" s="104"/>
      <c r="G105" s="480">
        <f>SUM(H105,I105)</f>
        <v>937</v>
      </c>
      <c r="H105" s="481">
        <v>409</v>
      </c>
      <c r="I105" s="482">
        <v>528</v>
      </c>
      <c r="J105" s="480">
        <v>893</v>
      </c>
      <c r="K105" s="481">
        <v>411</v>
      </c>
      <c r="L105" s="482">
        <v>482</v>
      </c>
      <c r="M105" s="483">
        <f t="shared" si="18"/>
        <v>44</v>
      </c>
      <c r="N105" s="484">
        <f t="shared" si="18"/>
        <v>-2</v>
      </c>
      <c r="O105" s="485">
        <f t="shared" si="18"/>
        <v>46</v>
      </c>
    </row>
    <row r="106" spans="3:15" ht="15.75" hidden="1" customHeight="1" outlineLevel="1">
      <c r="C106" s="82" t="s">
        <v>354</v>
      </c>
      <c r="D106" s="82"/>
      <c r="E106" s="82"/>
      <c r="F106" s="104"/>
      <c r="G106" s="480">
        <f t="shared" si="17"/>
        <v>0</v>
      </c>
      <c r="H106" s="481"/>
      <c r="I106" s="482"/>
      <c r="J106" s="480">
        <f t="shared" ref="J106:J110" si="24">SUM(K106:L106)</f>
        <v>0</v>
      </c>
      <c r="K106" s="481"/>
      <c r="L106" s="482"/>
      <c r="M106" s="483">
        <f t="shared" si="18"/>
        <v>0</v>
      </c>
      <c r="N106" s="484">
        <f t="shared" si="18"/>
        <v>0</v>
      </c>
      <c r="O106" s="485">
        <f t="shared" si="18"/>
        <v>0</v>
      </c>
    </row>
    <row r="107" spans="3:15" ht="15.75" hidden="1" customHeight="1" outlineLevel="1">
      <c r="C107" s="82" t="s">
        <v>355</v>
      </c>
      <c r="D107" s="82"/>
      <c r="E107" s="82"/>
      <c r="F107" s="104"/>
      <c r="G107" s="480">
        <f t="shared" si="17"/>
        <v>0</v>
      </c>
      <c r="H107" s="481"/>
      <c r="I107" s="482"/>
      <c r="J107" s="480">
        <f t="shared" si="24"/>
        <v>0</v>
      </c>
      <c r="K107" s="481"/>
      <c r="L107" s="482"/>
      <c r="M107" s="483">
        <f t="shared" si="18"/>
        <v>0</v>
      </c>
      <c r="N107" s="484">
        <f t="shared" si="18"/>
        <v>0</v>
      </c>
      <c r="O107" s="485">
        <f t="shared" si="18"/>
        <v>0</v>
      </c>
    </row>
    <row r="108" spans="3:15" ht="15.75" hidden="1" customHeight="1" outlineLevel="1">
      <c r="C108" s="82" t="s">
        <v>356</v>
      </c>
      <c r="D108" s="82"/>
      <c r="E108" s="82"/>
      <c r="F108" s="104"/>
      <c r="G108" s="480">
        <f t="shared" si="17"/>
        <v>0</v>
      </c>
      <c r="H108" s="481"/>
      <c r="I108" s="482"/>
      <c r="J108" s="480">
        <f t="shared" si="24"/>
        <v>0</v>
      </c>
      <c r="K108" s="481"/>
      <c r="L108" s="482"/>
      <c r="M108" s="483">
        <f t="shared" si="18"/>
        <v>0</v>
      </c>
      <c r="N108" s="484">
        <f t="shared" si="18"/>
        <v>0</v>
      </c>
      <c r="O108" s="485">
        <f t="shared" si="18"/>
        <v>0</v>
      </c>
    </row>
    <row r="109" spans="3:15" ht="15.75" hidden="1" customHeight="1" outlineLevel="1">
      <c r="C109" s="82" t="s">
        <v>357</v>
      </c>
      <c r="D109" s="82"/>
      <c r="E109" s="82"/>
      <c r="F109" s="104"/>
      <c r="G109" s="480">
        <f t="shared" si="17"/>
        <v>0</v>
      </c>
      <c r="H109" s="481"/>
      <c r="I109" s="482"/>
      <c r="J109" s="480">
        <f t="shared" si="24"/>
        <v>0</v>
      </c>
      <c r="K109" s="481"/>
      <c r="L109" s="482"/>
      <c r="M109" s="483">
        <f t="shared" si="18"/>
        <v>0</v>
      </c>
      <c r="N109" s="484">
        <f t="shared" si="18"/>
        <v>0</v>
      </c>
      <c r="O109" s="485">
        <f t="shared" si="18"/>
        <v>0</v>
      </c>
    </row>
    <row r="110" spans="3:15" ht="15.75" hidden="1" customHeight="1" outlineLevel="1">
      <c r="C110" s="82" t="s">
        <v>358</v>
      </c>
      <c r="D110" s="82"/>
      <c r="E110" s="82"/>
      <c r="F110" s="104"/>
      <c r="G110" s="480">
        <f t="shared" si="17"/>
        <v>0</v>
      </c>
      <c r="H110" s="481"/>
      <c r="I110" s="482"/>
      <c r="J110" s="480">
        <f t="shared" si="24"/>
        <v>0</v>
      </c>
      <c r="K110" s="481"/>
      <c r="L110" s="482"/>
      <c r="M110" s="483">
        <f t="shared" si="18"/>
        <v>0</v>
      </c>
      <c r="N110" s="484">
        <f t="shared" si="18"/>
        <v>0</v>
      </c>
      <c r="O110" s="485">
        <f t="shared" si="18"/>
        <v>0</v>
      </c>
    </row>
    <row r="111" spans="3:15" ht="15.75" customHeight="1" collapsed="1">
      <c r="C111" s="82" t="s">
        <v>359</v>
      </c>
      <c r="D111" s="82"/>
      <c r="E111" s="82"/>
      <c r="F111" s="104"/>
      <c r="G111" s="480">
        <f>SUM(H111,I111)</f>
        <v>568</v>
      </c>
      <c r="H111" s="481">
        <v>248</v>
      </c>
      <c r="I111" s="482">
        <v>320</v>
      </c>
      <c r="J111" s="480">
        <v>551</v>
      </c>
      <c r="K111" s="481">
        <v>234</v>
      </c>
      <c r="L111" s="482">
        <v>317</v>
      </c>
      <c r="M111" s="483">
        <f t="shared" si="18"/>
        <v>17</v>
      </c>
      <c r="N111" s="484">
        <f t="shared" si="18"/>
        <v>14</v>
      </c>
      <c r="O111" s="485">
        <f t="shared" si="18"/>
        <v>3</v>
      </c>
    </row>
    <row r="112" spans="3:15" ht="15.75" hidden="1" customHeight="1" outlineLevel="1">
      <c r="C112" s="82" t="s">
        <v>360</v>
      </c>
      <c r="D112" s="82"/>
      <c r="E112" s="82"/>
      <c r="F112" s="104"/>
      <c r="G112" s="480">
        <f t="shared" si="17"/>
        <v>0</v>
      </c>
      <c r="H112" s="481"/>
      <c r="I112" s="482"/>
      <c r="J112" s="480">
        <f t="shared" ref="J112:J116" si="25">SUM(K112:L112)</f>
        <v>0</v>
      </c>
      <c r="K112" s="481"/>
      <c r="L112" s="482"/>
      <c r="M112" s="483">
        <f t="shared" si="18"/>
        <v>0</v>
      </c>
      <c r="N112" s="484">
        <f t="shared" si="18"/>
        <v>0</v>
      </c>
      <c r="O112" s="485">
        <f t="shared" si="18"/>
        <v>0</v>
      </c>
    </row>
    <row r="113" spans="3:15" ht="15.75" hidden="1" customHeight="1" outlineLevel="1">
      <c r="C113" s="82" t="s">
        <v>361</v>
      </c>
      <c r="D113" s="82"/>
      <c r="E113" s="82"/>
      <c r="F113" s="104"/>
      <c r="G113" s="480">
        <f t="shared" si="17"/>
        <v>0</v>
      </c>
      <c r="H113" s="481"/>
      <c r="I113" s="482"/>
      <c r="J113" s="480">
        <f t="shared" si="25"/>
        <v>0</v>
      </c>
      <c r="K113" s="481"/>
      <c r="L113" s="482"/>
      <c r="M113" s="483">
        <f t="shared" si="18"/>
        <v>0</v>
      </c>
      <c r="N113" s="484">
        <f t="shared" si="18"/>
        <v>0</v>
      </c>
      <c r="O113" s="485">
        <f t="shared" si="18"/>
        <v>0</v>
      </c>
    </row>
    <row r="114" spans="3:15" ht="15.75" hidden="1" customHeight="1" outlineLevel="1">
      <c r="C114" s="82" t="s">
        <v>362</v>
      </c>
      <c r="D114" s="82"/>
      <c r="E114" s="82"/>
      <c r="F114" s="104"/>
      <c r="G114" s="480">
        <f t="shared" si="17"/>
        <v>0</v>
      </c>
      <c r="H114" s="481"/>
      <c r="I114" s="482"/>
      <c r="J114" s="480">
        <f t="shared" si="25"/>
        <v>0</v>
      </c>
      <c r="K114" s="481"/>
      <c r="L114" s="482"/>
      <c r="M114" s="483">
        <f t="shared" si="18"/>
        <v>0</v>
      </c>
      <c r="N114" s="484">
        <f t="shared" si="18"/>
        <v>0</v>
      </c>
      <c r="O114" s="485">
        <f t="shared" si="18"/>
        <v>0</v>
      </c>
    </row>
    <row r="115" spans="3:15" ht="15.75" hidden="1" customHeight="1" outlineLevel="1">
      <c r="C115" s="82" t="s">
        <v>363</v>
      </c>
      <c r="D115" s="82"/>
      <c r="E115" s="82"/>
      <c r="F115" s="104"/>
      <c r="G115" s="480">
        <f t="shared" si="17"/>
        <v>0</v>
      </c>
      <c r="H115" s="481"/>
      <c r="I115" s="482"/>
      <c r="J115" s="480">
        <f t="shared" si="25"/>
        <v>0</v>
      </c>
      <c r="K115" s="481"/>
      <c r="L115" s="482"/>
      <c r="M115" s="483">
        <f t="shared" si="18"/>
        <v>0</v>
      </c>
      <c r="N115" s="484">
        <f t="shared" si="18"/>
        <v>0</v>
      </c>
      <c r="O115" s="485">
        <f t="shared" si="18"/>
        <v>0</v>
      </c>
    </row>
    <row r="116" spans="3:15" ht="15.75" hidden="1" customHeight="1" outlineLevel="1">
      <c r="C116" s="82" t="s">
        <v>364</v>
      </c>
      <c r="D116" s="82"/>
      <c r="E116" s="82"/>
      <c r="F116" s="104"/>
      <c r="G116" s="480">
        <f t="shared" si="17"/>
        <v>0</v>
      </c>
      <c r="H116" s="481"/>
      <c r="I116" s="482"/>
      <c r="J116" s="480">
        <f t="shared" si="25"/>
        <v>0</v>
      </c>
      <c r="K116" s="481"/>
      <c r="L116" s="482"/>
      <c r="M116" s="483">
        <f t="shared" si="18"/>
        <v>0</v>
      </c>
      <c r="N116" s="484">
        <f t="shared" si="18"/>
        <v>0</v>
      </c>
      <c r="O116" s="485">
        <f t="shared" si="18"/>
        <v>0</v>
      </c>
    </row>
    <row r="117" spans="3:15" ht="15.75" customHeight="1" collapsed="1">
      <c r="C117" s="82" t="s">
        <v>365</v>
      </c>
      <c r="D117" s="82"/>
      <c r="E117" s="82"/>
      <c r="F117" s="104"/>
      <c r="G117" s="480">
        <f>SUM(H117,I117)</f>
        <v>317</v>
      </c>
      <c r="H117" s="481">
        <v>92</v>
      </c>
      <c r="I117" s="482">
        <v>225</v>
      </c>
      <c r="J117" s="480">
        <v>299</v>
      </c>
      <c r="K117" s="481">
        <v>81</v>
      </c>
      <c r="L117" s="482">
        <v>218</v>
      </c>
      <c r="M117" s="483">
        <f t="shared" si="18"/>
        <v>18</v>
      </c>
      <c r="N117" s="484">
        <f t="shared" si="18"/>
        <v>11</v>
      </c>
      <c r="O117" s="485">
        <f t="shared" si="18"/>
        <v>7</v>
      </c>
    </row>
    <row r="118" spans="3:15" ht="15.75" hidden="1" customHeight="1" outlineLevel="1">
      <c r="C118" s="82" t="s">
        <v>366</v>
      </c>
      <c r="D118" s="82"/>
      <c r="E118" s="82"/>
      <c r="F118" s="104"/>
      <c r="G118" s="480">
        <f t="shared" si="17"/>
        <v>0</v>
      </c>
      <c r="H118" s="481"/>
      <c r="I118" s="482"/>
      <c r="J118" s="480">
        <f t="shared" ref="J118:J122" si="26">SUM(K118:L118)</f>
        <v>0</v>
      </c>
      <c r="K118" s="481"/>
      <c r="L118" s="482"/>
      <c r="M118" s="483">
        <f t="shared" si="18"/>
        <v>0</v>
      </c>
      <c r="N118" s="484">
        <f t="shared" si="18"/>
        <v>0</v>
      </c>
      <c r="O118" s="485">
        <f t="shared" si="18"/>
        <v>0</v>
      </c>
    </row>
    <row r="119" spans="3:15" ht="15.75" hidden="1" customHeight="1" outlineLevel="1">
      <c r="C119" s="82" t="s">
        <v>367</v>
      </c>
      <c r="D119" s="82"/>
      <c r="E119" s="82"/>
      <c r="F119" s="104"/>
      <c r="G119" s="480">
        <f t="shared" si="17"/>
        <v>0</v>
      </c>
      <c r="H119" s="481"/>
      <c r="I119" s="482"/>
      <c r="J119" s="480">
        <f t="shared" si="26"/>
        <v>0</v>
      </c>
      <c r="K119" s="481"/>
      <c r="L119" s="482"/>
      <c r="M119" s="483">
        <f t="shared" si="18"/>
        <v>0</v>
      </c>
      <c r="N119" s="484">
        <f t="shared" si="18"/>
        <v>0</v>
      </c>
      <c r="O119" s="485">
        <f t="shared" si="18"/>
        <v>0</v>
      </c>
    </row>
    <row r="120" spans="3:15" ht="15.75" hidden="1" customHeight="1" outlineLevel="1">
      <c r="C120" s="82" t="s">
        <v>368</v>
      </c>
      <c r="D120" s="82"/>
      <c r="E120" s="82"/>
      <c r="F120" s="104"/>
      <c r="G120" s="480">
        <f t="shared" si="17"/>
        <v>0</v>
      </c>
      <c r="H120" s="481"/>
      <c r="I120" s="482"/>
      <c r="J120" s="480">
        <f t="shared" si="26"/>
        <v>0</v>
      </c>
      <c r="K120" s="481"/>
      <c r="L120" s="482"/>
      <c r="M120" s="483">
        <f t="shared" si="18"/>
        <v>0</v>
      </c>
      <c r="N120" s="484">
        <f t="shared" si="18"/>
        <v>0</v>
      </c>
      <c r="O120" s="485">
        <f t="shared" si="18"/>
        <v>0</v>
      </c>
    </row>
    <row r="121" spans="3:15" ht="15.75" hidden="1" customHeight="1" outlineLevel="1">
      <c r="C121" s="82" t="s">
        <v>369</v>
      </c>
      <c r="D121" s="82"/>
      <c r="E121" s="82"/>
      <c r="F121" s="104"/>
      <c r="G121" s="480">
        <f t="shared" si="17"/>
        <v>0</v>
      </c>
      <c r="H121" s="481"/>
      <c r="I121" s="482"/>
      <c r="J121" s="480">
        <f t="shared" si="26"/>
        <v>0</v>
      </c>
      <c r="K121" s="481"/>
      <c r="L121" s="482"/>
      <c r="M121" s="483">
        <f t="shared" si="18"/>
        <v>0</v>
      </c>
      <c r="N121" s="484">
        <f t="shared" si="18"/>
        <v>0</v>
      </c>
      <c r="O121" s="485">
        <f t="shared" si="18"/>
        <v>0</v>
      </c>
    </row>
    <row r="122" spans="3:15" ht="15.75" hidden="1" customHeight="1" outlineLevel="1">
      <c r="C122" s="82" t="s">
        <v>370</v>
      </c>
      <c r="D122" s="82"/>
      <c r="E122" s="82"/>
      <c r="F122" s="104"/>
      <c r="G122" s="480">
        <f t="shared" si="17"/>
        <v>0</v>
      </c>
      <c r="H122" s="481"/>
      <c r="I122" s="482"/>
      <c r="J122" s="480">
        <f t="shared" si="26"/>
        <v>0</v>
      </c>
      <c r="K122" s="481"/>
      <c r="L122" s="482"/>
      <c r="M122" s="483">
        <f t="shared" si="18"/>
        <v>0</v>
      </c>
      <c r="N122" s="484">
        <f t="shared" si="18"/>
        <v>0</v>
      </c>
      <c r="O122" s="485">
        <f t="shared" si="18"/>
        <v>0</v>
      </c>
    </row>
    <row r="123" spans="3:15" ht="15.75" customHeight="1" collapsed="1">
      <c r="C123" s="82" t="s">
        <v>371</v>
      </c>
      <c r="D123" s="82"/>
      <c r="E123" s="82"/>
      <c r="F123" s="104"/>
      <c r="G123" s="480">
        <f>SUM(H123,I123)</f>
        <v>97</v>
      </c>
      <c r="H123" s="481">
        <v>15</v>
      </c>
      <c r="I123" s="482">
        <v>82</v>
      </c>
      <c r="J123" s="480">
        <v>92</v>
      </c>
      <c r="K123" s="481">
        <v>16</v>
      </c>
      <c r="L123" s="482">
        <v>76</v>
      </c>
      <c r="M123" s="483">
        <f t="shared" si="18"/>
        <v>5</v>
      </c>
      <c r="N123" s="484">
        <f t="shared" si="18"/>
        <v>-1</v>
      </c>
      <c r="O123" s="485">
        <f t="shared" si="18"/>
        <v>6</v>
      </c>
    </row>
    <row r="124" spans="3:15" ht="15.75" hidden="1" customHeight="1" outlineLevel="1">
      <c r="C124" s="82" t="s">
        <v>372</v>
      </c>
      <c r="D124" s="82"/>
      <c r="E124" s="82"/>
      <c r="F124" s="104"/>
      <c r="G124" s="480">
        <f t="shared" si="17"/>
        <v>0</v>
      </c>
      <c r="H124" s="481"/>
      <c r="I124" s="482"/>
      <c r="J124" s="480">
        <f t="shared" ref="J124:J128" si="27">SUM(K124:L124)</f>
        <v>0</v>
      </c>
      <c r="K124" s="481"/>
      <c r="L124" s="482"/>
      <c r="M124" s="483">
        <f t="shared" si="18"/>
        <v>0</v>
      </c>
      <c r="N124" s="484">
        <f t="shared" si="18"/>
        <v>0</v>
      </c>
      <c r="O124" s="485">
        <f t="shared" si="18"/>
        <v>0</v>
      </c>
    </row>
    <row r="125" spans="3:15" ht="15.75" hidden="1" customHeight="1" outlineLevel="1">
      <c r="C125" s="82" t="s">
        <v>373</v>
      </c>
      <c r="D125" s="82"/>
      <c r="E125" s="82"/>
      <c r="F125" s="104"/>
      <c r="G125" s="480">
        <f t="shared" si="17"/>
        <v>0</v>
      </c>
      <c r="H125" s="481"/>
      <c r="I125" s="482"/>
      <c r="J125" s="480">
        <f t="shared" si="27"/>
        <v>0</v>
      </c>
      <c r="K125" s="481"/>
      <c r="L125" s="482"/>
      <c r="M125" s="483">
        <f t="shared" si="18"/>
        <v>0</v>
      </c>
      <c r="N125" s="484">
        <f t="shared" si="18"/>
        <v>0</v>
      </c>
      <c r="O125" s="485">
        <f t="shared" si="18"/>
        <v>0</v>
      </c>
    </row>
    <row r="126" spans="3:15" ht="15.75" hidden="1" customHeight="1" outlineLevel="1">
      <c r="C126" s="82" t="s">
        <v>374</v>
      </c>
      <c r="D126" s="82"/>
      <c r="E126" s="82"/>
      <c r="F126" s="104"/>
      <c r="G126" s="480">
        <f t="shared" si="17"/>
        <v>0</v>
      </c>
      <c r="H126" s="481"/>
      <c r="I126" s="482"/>
      <c r="J126" s="480">
        <f t="shared" si="27"/>
        <v>0</v>
      </c>
      <c r="K126" s="481"/>
      <c r="L126" s="482"/>
      <c r="M126" s="483">
        <f t="shared" si="18"/>
        <v>0</v>
      </c>
      <c r="N126" s="484">
        <f t="shared" si="18"/>
        <v>0</v>
      </c>
      <c r="O126" s="485">
        <f t="shared" si="18"/>
        <v>0</v>
      </c>
    </row>
    <row r="127" spans="3:15" ht="15.75" hidden="1" customHeight="1" outlineLevel="1">
      <c r="C127" s="82" t="s">
        <v>375</v>
      </c>
      <c r="D127" s="82"/>
      <c r="E127" s="82"/>
      <c r="F127" s="104"/>
      <c r="G127" s="480">
        <f t="shared" si="17"/>
        <v>0</v>
      </c>
      <c r="H127" s="481"/>
      <c r="I127" s="482"/>
      <c r="J127" s="480">
        <f t="shared" si="27"/>
        <v>0</v>
      </c>
      <c r="K127" s="481"/>
      <c r="L127" s="482"/>
      <c r="M127" s="483">
        <f t="shared" si="18"/>
        <v>0</v>
      </c>
      <c r="N127" s="484">
        <f t="shared" si="18"/>
        <v>0</v>
      </c>
      <c r="O127" s="485">
        <f t="shared" si="18"/>
        <v>0</v>
      </c>
    </row>
    <row r="128" spans="3:15" ht="15.75" hidden="1" customHeight="1" outlineLevel="1">
      <c r="C128" s="82" t="s">
        <v>376</v>
      </c>
      <c r="D128" s="82"/>
      <c r="E128" s="82"/>
      <c r="F128" s="104"/>
      <c r="G128" s="480">
        <f t="shared" si="17"/>
        <v>0</v>
      </c>
      <c r="H128" s="481"/>
      <c r="I128" s="482"/>
      <c r="J128" s="480">
        <f t="shared" si="27"/>
        <v>0</v>
      </c>
      <c r="K128" s="481"/>
      <c r="L128" s="482"/>
      <c r="M128" s="483">
        <f t="shared" si="18"/>
        <v>0</v>
      </c>
      <c r="N128" s="484">
        <f t="shared" si="18"/>
        <v>0</v>
      </c>
      <c r="O128" s="485">
        <f t="shared" si="18"/>
        <v>0</v>
      </c>
    </row>
    <row r="129" spans="3:15" ht="15.75" customHeight="1" collapsed="1">
      <c r="C129" s="82" t="s">
        <v>377</v>
      </c>
      <c r="D129" s="82"/>
      <c r="E129" s="82"/>
      <c r="F129" s="104"/>
      <c r="G129" s="480">
        <f>SUM(H129,I129)</f>
        <v>30</v>
      </c>
      <c r="H129" s="481">
        <v>3</v>
      </c>
      <c r="I129" s="482">
        <v>27</v>
      </c>
      <c r="J129" s="480">
        <v>26</v>
      </c>
      <c r="K129" s="481">
        <v>3</v>
      </c>
      <c r="L129" s="482">
        <v>23</v>
      </c>
      <c r="M129" s="483">
        <f t="shared" si="18"/>
        <v>4</v>
      </c>
      <c r="N129" s="484">
        <f t="shared" si="18"/>
        <v>0</v>
      </c>
      <c r="O129" s="485">
        <f t="shared" si="18"/>
        <v>4</v>
      </c>
    </row>
    <row r="130" spans="3:15" ht="15.75" customHeight="1" thickBot="1">
      <c r="C130" s="459" t="s">
        <v>378</v>
      </c>
      <c r="D130" s="459"/>
      <c r="E130" s="459"/>
      <c r="F130" s="487"/>
      <c r="G130" s="488">
        <f>SUM(H130,I130)</f>
        <v>48</v>
      </c>
      <c r="H130" s="489">
        <v>21</v>
      </c>
      <c r="I130" s="490">
        <v>27</v>
      </c>
      <c r="J130" s="488">
        <v>48</v>
      </c>
      <c r="K130" s="489">
        <v>21</v>
      </c>
      <c r="L130" s="490">
        <v>27</v>
      </c>
      <c r="M130" s="491">
        <f t="shared" si="18"/>
        <v>0</v>
      </c>
      <c r="N130" s="492">
        <f t="shared" si="18"/>
        <v>0</v>
      </c>
      <c r="O130" s="493">
        <f t="shared" si="18"/>
        <v>0</v>
      </c>
    </row>
    <row r="131" spans="3:15" ht="15.75" customHeight="1" thickTop="1">
      <c r="M131" s="494"/>
      <c r="N131" s="494"/>
      <c r="O131" s="495" t="s">
        <v>379</v>
      </c>
    </row>
    <row r="132" spans="3:15" ht="15.75" customHeight="1">
      <c r="M132" s="494"/>
      <c r="N132" s="494"/>
      <c r="O132" s="495"/>
    </row>
    <row r="133" spans="3:15" ht="15.75" customHeight="1">
      <c r="C133" s="5" t="s">
        <v>380</v>
      </c>
      <c r="M133" s="494"/>
      <c r="N133" s="494"/>
      <c r="O133" s="495"/>
    </row>
    <row r="134" spans="3:15" ht="20.25" customHeight="1" thickBot="1">
      <c r="N134" s="494"/>
      <c r="O134" s="469" t="s">
        <v>254</v>
      </c>
    </row>
    <row r="135" spans="3:15" ht="15.75" customHeight="1" thickTop="1">
      <c r="C135" s="496"/>
      <c r="D135" s="497"/>
      <c r="E135" s="497"/>
      <c r="F135" s="497"/>
      <c r="G135" s="498"/>
      <c r="H135" s="499" t="str">
        <f>G4</f>
        <v>令和６年</v>
      </c>
      <c r="I135" s="500"/>
      <c r="J135" s="501"/>
      <c r="K135" s="502" t="str">
        <f>J4</f>
        <v>令和５年</v>
      </c>
      <c r="L135" s="500"/>
      <c r="M135" s="501"/>
      <c r="N135" s="503" t="s">
        <v>381</v>
      </c>
      <c r="O135" s="504"/>
    </row>
    <row r="136" spans="3:15" ht="15.75" customHeight="1">
      <c r="C136" s="505"/>
      <c r="D136" s="505"/>
      <c r="E136" s="505"/>
      <c r="F136" s="505"/>
      <c r="G136" s="506"/>
      <c r="H136" s="507" t="s">
        <v>108</v>
      </c>
      <c r="I136" s="508"/>
      <c r="J136" s="509" t="s">
        <v>13</v>
      </c>
      <c r="K136" s="510" t="s">
        <v>108</v>
      </c>
      <c r="L136" s="508"/>
      <c r="M136" s="511" t="s">
        <v>13</v>
      </c>
      <c r="N136" s="512" t="s">
        <v>108</v>
      </c>
      <c r="O136" s="512" t="s">
        <v>13</v>
      </c>
    </row>
    <row r="137" spans="3:15" ht="15.75" customHeight="1">
      <c r="C137" s="513" t="s">
        <v>382</v>
      </c>
      <c r="D137" s="514"/>
      <c r="E137" s="514"/>
      <c r="F137" s="514"/>
      <c r="G137" s="515"/>
      <c r="H137" s="100">
        <f>G9+G15+G21</f>
        <v>2673</v>
      </c>
      <c r="I137" s="101"/>
      <c r="J137" s="516">
        <f>+H137/(H141-H140)*100</f>
        <v>14.236259054111633</v>
      </c>
      <c r="K137" s="172">
        <f>J9+J15+J21</f>
        <v>2695</v>
      </c>
      <c r="L137" s="174"/>
      <c r="M137" s="516">
        <f>+K137/(K141-K140)*100</f>
        <v>14.417161504306424</v>
      </c>
      <c r="N137" s="484">
        <f>M9+M15+M21</f>
        <v>-22</v>
      </c>
      <c r="O137" s="517">
        <f>+J137-M137</f>
        <v>-0.18090245019479134</v>
      </c>
    </row>
    <row r="138" spans="3:15" ht="15.75" customHeight="1">
      <c r="C138" s="518" t="s">
        <v>383</v>
      </c>
      <c r="D138" s="519"/>
      <c r="E138" s="519"/>
      <c r="F138" s="519"/>
      <c r="G138" s="520"/>
      <c r="H138" s="521">
        <f>G27+G33+G39+G45+G51+G57+G63+G69+G81+G75</f>
        <v>11096</v>
      </c>
      <c r="I138" s="522"/>
      <c r="J138" s="523">
        <f>+H138/(H141-H140)*100</f>
        <v>59.096719216020453</v>
      </c>
      <c r="K138" s="354">
        <f>J27+J33+J39+J45+J51+J57+J63+J69+J81+J75</f>
        <v>11041</v>
      </c>
      <c r="L138" s="353"/>
      <c r="M138" s="523">
        <f>+K138/(K141-K140)*100</f>
        <v>59.064890600759647</v>
      </c>
      <c r="N138" s="524">
        <f>M27+M33+M39+M45+M51+M57+M63+M69+M81+M75</f>
        <v>55</v>
      </c>
      <c r="O138" s="525">
        <f>+J138-M138</f>
        <v>3.1828615260806714E-2</v>
      </c>
    </row>
    <row r="139" spans="3:15" ht="15.75" customHeight="1">
      <c r="C139" s="526" t="s">
        <v>384</v>
      </c>
      <c r="D139" s="527"/>
      <c r="E139" s="527"/>
      <c r="F139" s="527"/>
      <c r="G139" s="528"/>
      <c r="H139" s="521">
        <f>G87+G93+G99+G105+G111+G117+G123+G129</f>
        <v>5007</v>
      </c>
      <c r="I139" s="522"/>
      <c r="J139" s="523">
        <f>+H139/(H141-H140)*100</f>
        <v>26.667021729867919</v>
      </c>
      <c r="K139" s="354">
        <f>J87+J93+J99+J105+J111+J117+J123+J129</f>
        <v>4957</v>
      </c>
      <c r="L139" s="353"/>
      <c r="M139" s="523">
        <f>+K139/(K141-K140)*100</f>
        <v>26.517947894933929</v>
      </c>
      <c r="N139" s="524">
        <f>M87+M93+M99+M105+M111+M117+M123+M129</f>
        <v>50</v>
      </c>
      <c r="O139" s="525">
        <f>+J139-M139</f>
        <v>0.14907383493398996</v>
      </c>
    </row>
    <row r="140" spans="3:15" ht="15.75" customHeight="1">
      <c r="C140" s="529" t="s">
        <v>385</v>
      </c>
      <c r="D140" s="529"/>
      <c r="E140" s="529"/>
      <c r="F140" s="529"/>
      <c r="G140" s="530"/>
      <c r="H140" s="318">
        <v>48</v>
      </c>
      <c r="I140" s="320"/>
      <c r="J140" s="531" t="s">
        <v>21</v>
      </c>
      <c r="K140" s="321">
        <v>48</v>
      </c>
      <c r="L140" s="320"/>
      <c r="M140" s="532" t="s">
        <v>21</v>
      </c>
      <c r="N140" s="533">
        <v>0</v>
      </c>
      <c r="O140" s="533" t="s">
        <v>21</v>
      </c>
    </row>
    <row r="141" spans="3:15" ht="15.75" customHeight="1" thickBot="1">
      <c r="C141" s="534" t="s">
        <v>129</v>
      </c>
      <c r="D141" s="534"/>
      <c r="E141" s="534"/>
      <c r="F141" s="534"/>
      <c r="G141" s="535"/>
      <c r="H141" s="536">
        <f>SUM(H137:I140)</f>
        <v>18824</v>
      </c>
      <c r="I141" s="537"/>
      <c r="J141" s="538" t="s">
        <v>21</v>
      </c>
      <c r="K141" s="202">
        <f>SUM(K137:K140)</f>
        <v>18741</v>
      </c>
      <c r="L141" s="537"/>
      <c r="M141" s="539" t="s">
        <v>21</v>
      </c>
      <c r="N141" s="540">
        <f>SUM(N137:N140)</f>
        <v>83</v>
      </c>
      <c r="O141" s="493" t="s">
        <v>21</v>
      </c>
    </row>
    <row r="142" spans="3:15" ht="15.75" customHeight="1" thickTop="1">
      <c r="C142" s="78" t="s">
        <v>386</v>
      </c>
    </row>
  </sheetData>
  <mergeCells count="152">
    <mergeCell ref="C140:G140"/>
    <mergeCell ref="H140:I140"/>
    <mergeCell ref="K140:L140"/>
    <mergeCell ref="C141:G141"/>
    <mergeCell ref="H141:I141"/>
    <mergeCell ref="K141:L141"/>
    <mergeCell ref="C138:G138"/>
    <mergeCell ref="H138:I138"/>
    <mergeCell ref="K138:L138"/>
    <mergeCell ref="C139:G139"/>
    <mergeCell ref="H139:I139"/>
    <mergeCell ref="K139:L139"/>
    <mergeCell ref="K135:M135"/>
    <mergeCell ref="N135:O135"/>
    <mergeCell ref="C136:G136"/>
    <mergeCell ref="H136:I136"/>
    <mergeCell ref="K136:L136"/>
    <mergeCell ref="C137:G137"/>
    <mergeCell ref="H137:I137"/>
    <mergeCell ref="K137:L137"/>
    <mergeCell ref="C127:F127"/>
    <mergeCell ref="C128:F128"/>
    <mergeCell ref="C129:F129"/>
    <mergeCell ref="C130:F130"/>
    <mergeCell ref="C135:G135"/>
    <mergeCell ref="H135:J135"/>
    <mergeCell ref="C121:F121"/>
    <mergeCell ref="C122:F122"/>
    <mergeCell ref="C123:F123"/>
    <mergeCell ref="C124:F124"/>
    <mergeCell ref="C125:F125"/>
    <mergeCell ref="C126:F126"/>
    <mergeCell ref="C115:F115"/>
    <mergeCell ref="C116:F116"/>
    <mergeCell ref="C117:F117"/>
    <mergeCell ref="C118:F118"/>
    <mergeCell ref="C119:F119"/>
    <mergeCell ref="C120:F120"/>
    <mergeCell ref="C109:F109"/>
    <mergeCell ref="C110:F110"/>
    <mergeCell ref="C111:F111"/>
    <mergeCell ref="C112:F112"/>
    <mergeCell ref="C113:F113"/>
    <mergeCell ref="C114:F114"/>
    <mergeCell ref="C103:F103"/>
    <mergeCell ref="C104:F104"/>
    <mergeCell ref="C105:F105"/>
    <mergeCell ref="C106:F106"/>
    <mergeCell ref="C107:F107"/>
    <mergeCell ref="C108:F108"/>
    <mergeCell ref="C97:F97"/>
    <mergeCell ref="C98:F98"/>
    <mergeCell ref="C99:F99"/>
    <mergeCell ref="C100:F100"/>
    <mergeCell ref="C101:F101"/>
    <mergeCell ref="C102:F102"/>
    <mergeCell ref="C91:F91"/>
    <mergeCell ref="C92:F92"/>
    <mergeCell ref="C93:F93"/>
    <mergeCell ref="C94:F94"/>
    <mergeCell ref="C95:F95"/>
    <mergeCell ref="C96:F96"/>
    <mergeCell ref="C85:F85"/>
    <mergeCell ref="C86:F86"/>
    <mergeCell ref="C87:F87"/>
    <mergeCell ref="C88:F88"/>
    <mergeCell ref="C89:F89"/>
    <mergeCell ref="C90:F90"/>
    <mergeCell ref="C79:F79"/>
    <mergeCell ref="C80:F80"/>
    <mergeCell ref="C81:F81"/>
    <mergeCell ref="C82:F82"/>
    <mergeCell ref="C83:F83"/>
    <mergeCell ref="C84:F84"/>
    <mergeCell ref="C73:F73"/>
    <mergeCell ref="C74:F74"/>
    <mergeCell ref="C75:F75"/>
    <mergeCell ref="C76:F76"/>
    <mergeCell ref="C77:F77"/>
    <mergeCell ref="C78:F78"/>
    <mergeCell ref="C67:F67"/>
    <mergeCell ref="C68:F68"/>
    <mergeCell ref="C69:F69"/>
    <mergeCell ref="C70:F70"/>
    <mergeCell ref="C71:F71"/>
    <mergeCell ref="C72:F72"/>
    <mergeCell ref="C61:F61"/>
    <mergeCell ref="C62:F62"/>
    <mergeCell ref="C63:F63"/>
    <mergeCell ref="C64:F64"/>
    <mergeCell ref="C65:F65"/>
    <mergeCell ref="C66:F66"/>
    <mergeCell ref="C55:F55"/>
    <mergeCell ref="C56:F56"/>
    <mergeCell ref="C57:F57"/>
    <mergeCell ref="C58:F58"/>
    <mergeCell ref="C59:F59"/>
    <mergeCell ref="C60:F60"/>
    <mergeCell ref="C49:F49"/>
    <mergeCell ref="C50:F50"/>
    <mergeCell ref="C51:F51"/>
    <mergeCell ref="C52:F52"/>
    <mergeCell ref="C53:F53"/>
    <mergeCell ref="C54:F54"/>
    <mergeCell ref="C43:F43"/>
    <mergeCell ref="C44:F44"/>
    <mergeCell ref="C45:F45"/>
    <mergeCell ref="C46:F46"/>
    <mergeCell ref="C47:F47"/>
    <mergeCell ref="C48:F48"/>
    <mergeCell ref="C37:F37"/>
    <mergeCell ref="C38:F38"/>
    <mergeCell ref="C39:F39"/>
    <mergeCell ref="C40:F40"/>
    <mergeCell ref="C41:F41"/>
    <mergeCell ref="C42:F42"/>
    <mergeCell ref="C31:F31"/>
    <mergeCell ref="C32:F32"/>
    <mergeCell ref="C33:F33"/>
    <mergeCell ref="C34:F34"/>
    <mergeCell ref="C35:F35"/>
    <mergeCell ref="C36:F36"/>
    <mergeCell ref="C25:F25"/>
    <mergeCell ref="C26:F26"/>
    <mergeCell ref="C27:F27"/>
    <mergeCell ref="C28:F28"/>
    <mergeCell ref="C29:F29"/>
    <mergeCell ref="C30:F30"/>
    <mergeCell ref="C19:F19"/>
    <mergeCell ref="C20:F20"/>
    <mergeCell ref="C21:F21"/>
    <mergeCell ref="C22:F22"/>
    <mergeCell ref="C23:F23"/>
    <mergeCell ref="C24:F24"/>
    <mergeCell ref="C13:F13"/>
    <mergeCell ref="C14:F14"/>
    <mergeCell ref="C15:F15"/>
    <mergeCell ref="C16:F16"/>
    <mergeCell ref="C17:F17"/>
    <mergeCell ref="C18:F18"/>
    <mergeCell ref="C6:F6"/>
    <mergeCell ref="C7:F7"/>
    <mergeCell ref="C9:F9"/>
    <mergeCell ref="C10:F10"/>
    <mergeCell ref="C11:F11"/>
    <mergeCell ref="C12:F12"/>
    <mergeCell ref="B1:C1"/>
    <mergeCell ref="D1:L1"/>
    <mergeCell ref="C4:F5"/>
    <mergeCell ref="G4:I4"/>
    <mergeCell ref="J4:L4"/>
    <mergeCell ref="M4:O4"/>
  </mergeCells>
  <phoneticPr fontId="3"/>
  <printOptions horizontalCentered="1"/>
  <pageMargins left="0.51181102362204722" right="0.51181102362204722" top="0.55118110236220474" bottom="0.55118110236220474" header="0.31496062992125984" footer="0.31496062992125984"/>
  <pageSetup paperSize="9" firstPageNumber="17" orientation="portrait" useFirstPageNumber="1" r:id="rId1"/>
  <headerFooter>
    <oddFooter>&amp;C&amp;"HGPｺﾞｼｯｸM,ﾒﾃﾞｨｳﾑ"&amp;10&amp;P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3D9C0-E0BF-47E5-8583-4F1A6DAC58EB}">
  <dimension ref="A1:AM52"/>
  <sheetViews>
    <sheetView tabSelected="1" zoomScale="115" zoomScaleNormal="115" zoomScaleSheetLayoutView="100" workbookViewId="0">
      <selection activeCell="Q33" sqref="Q33:V33"/>
    </sheetView>
  </sheetViews>
  <sheetFormatPr defaultColWidth="2.625" defaultRowHeight="15.75" customHeight="1"/>
  <cols>
    <col min="1" max="2" width="2.625" style="40"/>
    <col min="3" max="3" width="2.125" style="40" customWidth="1"/>
    <col min="4" max="4" width="12.125" style="40" customWidth="1"/>
    <col min="5" max="8" width="6.375" style="40" customWidth="1"/>
    <col min="9" max="15" width="6.375" style="72" customWidth="1"/>
    <col min="16" max="17" width="2.625" style="72"/>
    <col min="18" max="18" width="6.75" style="72" bestFit="1" customWidth="1"/>
    <col min="19" max="19" width="2.625" style="72"/>
    <col min="20" max="20" width="2.25" style="72" customWidth="1"/>
    <col min="21" max="30" width="2.625" style="72" customWidth="1"/>
    <col min="31" max="35" width="2.625" style="72"/>
    <col min="36" max="36" width="0.125" style="72" customWidth="1"/>
    <col min="37" max="39" width="2.625" style="72" customWidth="1"/>
    <col min="40" max="41" width="2.625" style="40" customWidth="1"/>
    <col min="42" max="16384" width="2.625" style="40"/>
  </cols>
  <sheetData>
    <row r="1" spans="1:39" s="4" customFormat="1" ht="15.75" customHeight="1">
      <c r="B1" s="3"/>
      <c r="C1" s="3"/>
      <c r="D1" s="3"/>
      <c r="E1" s="3"/>
      <c r="F1" s="3"/>
      <c r="G1" s="3"/>
      <c r="H1" s="3"/>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row>
    <row r="2" spans="1:39" s="5" customFormat="1" ht="15.75" customHeight="1">
      <c r="C2" s="5" t="s">
        <v>387</v>
      </c>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row>
    <row r="3" spans="1:39" s="5" customFormat="1" ht="15.75" customHeight="1">
      <c r="D3" s="5" t="s">
        <v>388</v>
      </c>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row>
    <row r="4" spans="1:39" s="5" customFormat="1" ht="15.75" customHeight="1" thickBot="1">
      <c r="C4" s="237"/>
      <c r="D4" s="237"/>
      <c r="E4" s="237"/>
      <c r="I4" s="128"/>
      <c r="J4" s="7" t="s">
        <v>389</v>
      </c>
      <c r="K4" s="128"/>
      <c r="L4" s="128"/>
      <c r="M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39" s="72" customFormat="1" ht="15.75" customHeight="1" thickTop="1">
      <c r="A5" s="40"/>
      <c r="B5" s="40"/>
      <c r="C5" s="8" t="s">
        <v>390</v>
      </c>
      <c r="D5" s="8"/>
      <c r="E5" s="541" t="s">
        <v>391</v>
      </c>
      <c r="F5" s="204"/>
      <c r="G5" s="204" t="s">
        <v>392</v>
      </c>
      <c r="H5" s="204"/>
      <c r="I5" s="204" t="s">
        <v>393</v>
      </c>
      <c r="J5" s="542"/>
    </row>
    <row r="6" spans="1:39" s="72" customFormat="1" ht="15.75" customHeight="1">
      <c r="A6" s="40"/>
      <c r="B6" s="40"/>
      <c r="C6" s="27"/>
      <c r="D6" s="27"/>
      <c r="E6" s="543"/>
      <c r="F6" s="544"/>
      <c r="G6" s="544"/>
      <c r="H6" s="544"/>
      <c r="I6" s="544"/>
      <c r="J6" s="545"/>
    </row>
    <row r="7" spans="1:39" s="72" customFormat="1" ht="15.75" customHeight="1">
      <c r="A7" s="40"/>
      <c r="B7" s="40"/>
      <c r="C7" s="40"/>
      <c r="D7" s="132"/>
      <c r="E7" s="134" t="s">
        <v>108</v>
      </c>
      <c r="F7" s="135"/>
      <c r="G7" s="135" t="s">
        <v>108</v>
      </c>
      <c r="H7" s="135"/>
      <c r="I7" s="135" t="s">
        <v>108</v>
      </c>
      <c r="J7" s="37"/>
    </row>
    <row r="8" spans="1:39" s="72" customFormat="1" ht="15.75" customHeight="1">
      <c r="A8" s="40"/>
      <c r="B8" s="40"/>
      <c r="C8" s="166" t="s">
        <v>394</v>
      </c>
      <c r="D8" s="166"/>
      <c r="E8" s="261">
        <f>SUM(E9:F13)</f>
        <v>7871</v>
      </c>
      <c r="F8" s="264"/>
      <c r="G8" s="546">
        <f>SUM(G9:H13)</f>
        <v>9765</v>
      </c>
      <c r="H8" s="546"/>
      <c r="I8" s="547">
        <f>SUM(I9:J13)</f>
        <v>-1894</v>
      </c>
      <c r="J8" s="548"/>
    </row>
    <row r="9" spans="1:39" s="72" customFormat="1" ht="15.75" customHeight="1">
      <c r="D9" s="549" t="s">
        <v>395</v>
      </c>
      <c r="E9" s="550">
        <v>145</v>
      </c>
      <c r="F9" s="546"/>
      <c r="G9" s="546">
        <v>413</v>
      </c>
      <c r="H9" s="546"/>
      <c r="I9" s="547">
        <f>E9-G9</f>
        <v>-268</v>
      </c>
      <c r="J9" s="548"/>
    </row>
    <row r="10" spans="1:39" s="72" customFormat="1" ht="15.75" customHeight="1">
      <c r="D10" s="549" t="s">
        <v>396</v>
      </c>
      <c r="E10" s="550">
        <v>257</v>
      </c>
      <c r="F10" s="546"/>
      <c r="G10" s="546">
        <v>543</v>
      </c>
      <c r="H10" s="546"/>
      <c r="I10" s="547">
        <f t="shared" ref="I10:I18" si="0">E10-G10</f>
        <v>-286</v>
      </c>
      <c r="J10" s="548"/>
    </row>
    <row r="11" spans="1:39" s="72" customFormat="1" ht="15.75" customHeight="1">
      <c r="D11" s="549" t="s">
        <v>397</v>
      </c>
      <c r="E11" s="550">
        <v>749</v>
      </c>
      <c r="F11" s="546"/>
      <c r="G11" s="546">
        <v>1101</v>
      </c>
      <c r="H11" s="546"/>
      <c r="I11" s="547">
        <f t="shared" si="0"/>
        <v>-352</v>
      </c>
      <c r="J11" s="548"/>
    </row>
    <row r="12" spans="1:39" s="72" customFormat="1" ht="15.75" customHeight="1">
      <c r="D12" s="551" t="s">
        <v>398</v>
      </c>
      <c r="E12" s="550">
        <v>10</v>
      </c>
      <c r="F12" s="546"/>
      <c r="G12" s="546">
        <v>26</v>
      </c>
      <c r="H12" s="546"/>
      <c r="I12" s="547">
        <f t="shared" si="0"/>
        <v>-16</v>
      </c>
      <c r="J12" s="548"/>
    </row>
    <row r="13" spans="1:39" s="72" customFormat="1" ht="15.75" customHeight="1">
      <c r="D13" s="549" t="s">
        <v>399</v>
      </c>
      <c r="E13" s="550">
        <v>6710</v>
      </c>
      <c r="F13" s="546"/>
      <c r="G13" s="546">
        <v>7682</v>
      </c>
      <c r="H13" s="546"/>
      <c r="I13" s="547">
        <f t="shared" si="0"/>
        <v>-972</v>
      </c>
      <c r="J13" s="548"/>
    </row>
    <row r="14" spans="1:39" s="72" customFormat="1" ht="15.75" customHeight="1">
      <c r="D14" s="552" t="s">
        <v>400</v>
      </c>
      <c r="E14" s="160">
        <v>3431</v>
      </c>
      <c r="F14" s="161"/>
      <c r="G14" s="161">
        <v>3431</v>
      </c>
      <c r="H14" s="161"/>
      <c r="I14" s="553">
        <f t="shared" si="0"/>
        <v>0</v>
      </c>
      <c r="J14" s="554"/>
    </row>
    <row r="15" spans="1:39" s="72" customFormat="1" ht="15.75" customHeight="1">
      <c r="C15" s="190"/>
      <c r="D15" s="190"/>
      <c r="E15" s="550"/>
      <c r="F15" s="546"/>
      <c r="G15" s="546"/>
      <c r="H15" s="546"/>
      <c r="I15" s="547"/>
      <c r="J15" s="548"/>
    </row>
    <row r="16" spans="1:39" s="72" customFormat="1" ht="15.75" customHeight="1">
      <c r="C16" s="166" t="s">
        <v>401</v>
      </c>
      <c r="D16" s="166"/>
      <c r="E16" s="550">
        <v>80</v>
      </c>
      <c r="F16" s="546"/>
      <c r="G16" s="546">
        <v>639</v>
      </c>
      <c r="H16" s="546"/>
      <c r="I16" s="547">
        <f t="shared" si="0"/>
        <v>-559</v>
      </c>
      <c r="J16" s="548"/>
    </row>
    <row r="17" spans="1:28" s="72" customFormat="1" ht="15.75" customHeight="1">
      <c r="C17" s="166" t="s">
        <v>402</v>
      </c>
      <c r="D17" s="166"/>
      <c r="E17" s="550">
        <v>76</v>
      </c>
      <c r="F17" s="546"/>
      <c r="G17" s="546">
        <v>214</v>
      </c>
      <c r="H17" s="546"/>
      <c r="I17" s="547">
        <f t="shared" si="0"/>
        <v>-138</v>
      </c>
      <c r="J17" s="548"/>
    </row>
    <row r="18" spans="1:28" s="72" customFormat="1" ht="15.75" customHeight="1">
      <c r="C18" s="166" t="s">
        <v>403</v>
      </c>
      <c r="D18" s="166"/>
      <c r="E18" s="550">
        <v>44</v>
      </c>
      <c r="F18" s="546"/>
      <c r="G18" s="546">
        <v>59</v>
      </c>
      <c r="H18" s="546"/>
      <c r="I18" s="547">
        <f t="shared" si="0"/>
        <v>-15</v>
      </c>
      <c r="J18" s="548"/>
    </row>
    <row r="19" spans="1:28" s="72" customFormat="1" ht="15.75" customHeight="1">
      <c r="C19" s="166" t="s">
        <v>129</v>
      </c>
      <c r="D19" s="166"/>
      <c r="E19" s="550">
        <f>SUM(E9:E18)-E14</f>
        <v>8071</v>
      </c>
      <c r="F19" s="546"/>
      <c r="G19" s="546">
        <f>SUM(G9:G18)-G14</f>
        <v>10677</v>
      </c>
      <c r="H19" s="546"/>
      <c r="I19" s="547">
        <f>SUM(I9:I18)-I14</f>
        <v>-2606</v>
      </c>
      <c r="J19" s="548"/>
    </row>
    <row r="20" spans="1:28" s="72" customFormat="1" ht="15.75" customHeight="1" thickBot="1">
      <c r="C20" s="555"/>
      <c r="D20" s="555"/>
      <c r="E20" s="556"/>
      <c r="F20" s="557"/>
      <c r="G20" s="557"/>
      <c r="H20" s="557"/>
      <c r="I20" s="558"/>
      <c r="J20" s="559"/>
    </row>
    <row r="21" spans="1:28" s="72" customFormat="1" ht="15.75" customHeight="1" thickTop="1">
      <c r="C21" s="40"/>
      <c r="D21" s="40"/>
      <c r="E21" s="40"/>
      <c r="F21" s="40"/>
      <c r="G21" s="40"/>
      <c r="H21" s="40"/>
      <c r="J21" s="7" t="s">
        <v>404</v>
      </c>
    </row>
    <row r="22" spans="1:28" s="72" customFormat="1" ht="15.75" customHeight="1">
      <c r="A22" s="40"/>
      <c r="B22" s="40"/>
      <c r="C22" s="78" t="s">
        <v>405</v>
      </c>
      <c r="D22" s="40"/>
      <c r="E22" s="40"/>
      <c r="F22" s="7"/>
      <c r="G22" s="40"/>
      <c r="H22" s="40"/>
    </row>
    <row r="23" spans="1:28" s="72" customFormat="1" ht="15.75" customHeight="1">
      <c r="A23" s="40"/>
      <c r="B23" s="40"/>
      <c r="C23" s="78" t="s">
        <v>406</v>
      </c>
      <c r="D23" s="40"/>
      <c r="E23" s="40"/>
      <c r="F23" s="7"/>
      <c r="G23" s="40"/>
      <c r="H23" s="40"/>
    </row>
    <row r="24" spans="1:28" s="72" customFormat="1" ht="15.75" customHeight="1">
      <c r="A24" s="40"/>
      <c r="B24" s="40"/>
      <c r="C24" s="78" t="s">
        <v>407</v>
      </c>
      <c r="D24" s="40"/>
      <c r="E24" s="40"/>
      <c r="F24" s="7"/>
      <c r="G24" s="40"/>
      <c r="H24" s="40"/>
    </row>
    <row r="25" spans="1:28" s="72" customFormat="1" ht="15.75" customHeight="1">
      <c r="A25" s="40"/>
      <c r="B25" s="40"/>
      <c r="C25" s="40"/>
      <c r="D25" s="40"/>
      <c r="E25" s="40"/>
      <c r="F25" s="40"/>
      <c r="G25" s="40"/>
      <c r="H25" s="40"/>
      <c r="R25" s="560"/>
      <c r="S25" s="560"/>
      <c r="T25" s="560"/>
      <c r="U25" s="560"/>
      <c r="V25" s="560"/>
      <c r="W25" s="560"/>
      <c r="X25" s="560"/>
      <c r="Y25" s="560"/>
      <c r="Z25" s="560"/>
      <c r="AA25" s="560"/>
      <c r="AB25" s="486"/>
    </row>
    <row r="26" spans="1:28" s="72" customFormat="1" ht="15.75" customHeight="1">
      <c r="A26" s="40"/>
      <c r="B26" s="40"/>
      <c r="D26" s="5" t="s">
        <v>408</v>
      </c>
      <c r="E26" s="5"/>
      <c r="F26" s="5"/>
      <c r="G26" s="40"/>
      <c r="H26" s="40"/>
    </row>
    <row r="27" spans="1:28" s="72" customFormat="1" ht="15.75" customHeight="1" thickBot="1">
      <c r="A27" s="40"/>
      <c r="B27" s="40"/>
      <c r="C27" s="40"/>
      <c r="D27" s="40"/>
      <c r="E27" s="40"/>
      <c r="F27" s="40"/>
      <c r="G27" s="40"/>
      <c r="H27" s="40"/>
      <c r="N27" s="40"/>
      <c r="O27" s="7" t="s">
        <v>389</v>
      </c>
    </row>
    <row r="28" spans="1:28" s="72" customFormat="1" ht="15.75" customHeight="1" thickTop="1">
      <c r="A28" s="40"/>
      <c r="B28" s="40"/>
      <c r="C28" s="8" t="s">
        <v>409</v>
      </c>
      <c r="D28" s="8"/>
      <c r="E28" s="561" t="s">
        <v>410</v>
      </c>
      <c r="F28" s="562"/>
      <c r="G28" s="562"/>
      <c r="H28" s="562"/>
      <c r="I28" s="562"/>
      <c r="J28" s="562"/>
      <c r="K28" s="562"/>
      <c r="L28" s="562"/>
      <c r="M28" s="562"/>
      <c r="N28" s="562"/>
      <c r="O28" s="562"/>
    </row>
    <row r="29" spans="1:28" s="72" customFormat="1" ht="15.75" customHeight="1">
      <c r="A29" s="40"/>
      <c r="B29" s="40"/>
      <c r="C29" s="14"/>
      <c r="D29" s="14"/>
      <c r="E29" s="563" t="s">
        <v>411</v>
      </c>
      <c r="F29" s="564" t="s">
        <v>412</v>
      </c>
      <c r="G29" s="565" t="s">
        <v>413</v>
      </c>
      <c r="H29" s="565" t="s">
        <v>79</v>
      </c>
      <c r="I29" s="565" t="s">
        <v>414</v>
      </c>
      <c r="J29" s="565" t="s">
        <v>415</v>
      </c>
      <c r="K29" s="566" t="s">
        <v>416</v>
      </c>
      <c r="L29" s="565" t="s">
        <v>417</v>
      </c>
      <c r="M29" s="565" t="s">
        <v>418</v>
      </c>
      <c r="N29" s="564" t="s">
        <v>419</v>
      </c>
      <c r="O29" s="567" t="s">
        <v>129</v>
      </c>
    </row>
    <row r="30" spans="1:28" s="72" customFormat="1" ht="15.75" customHeight="1">
      <c r="A30" s="40"/>
      <c r="B30" s="40"/>
      <c r="C30" s="27"/>
      <c r="D30" s="27"/>
      <c r="E30" s="250"/>
      <c r="F30" s="251"/>
      <c r="G30" s="544"/>
      <c r="H30" s="544"/>
      <c r="I30" s="544"/>
      <c r="J30" s="544"/>
      <c r="K30" s="568"/>
      <c r="L30" s="544"/>
      <c r="M30" s="544"/>
      <c r="N30" s="251"/>
      <c r="O30" s="569"/>
    </row>
    <row r="31" spans="1:28" s="72" customFormat="1" ht="15.75" customHeight="1" thickBot="1">
      <c r="A31" s="40"/>
      <c r="B31" s="40"/>
      <c r="C31" s="40"/>
      <c r="D31" s="132"/>
      <c r="E31" s="570" t="s">
        <v>108</v>
      </c>
      <c r="F31" s="571" t="s">
        <v>108</v>
      </c>
      <c r="G31" s="571" t="s">
        <v>108</v>
      </c>
      <c r="H31" s="571" t="s">
        <v>108</v>
      </c>
      <c r="I31" s="571" t="s">
        <v>108</v>
      </c>
      <c r="J31" s="571" t="s">
        <v>108</v>
      </c>
      <c r="K31" s="572" t="s">
        <v>108</v>
      </c>
      <c r="L31" s="571" t="s">
        <v>108</v>
      </c>
      <c r="M31" s="571" t="s">
        <v>108</v>
      </c>
      <c r="N31" s="571" t="s">
        <v>108</v>
      </c>
      <c r="O31" s="573" t="s">
        <v>108</v>
      </c>
    </row>
    <row r="32" spans="1:28" s="72" customFormat="1" ht="15.75" customHeight="1" thickBot="1">
      <c r="A32" s="40"/>
      <c r="B32" s="40"/>
      <c r="C32" s="190" t="s">
        <v>411</v>
      </c>
      <c r="D32" s="574"/>
      <c r="E32" s="575">
        <v>56790</v>
      </c>
      <c r="F32" s="576">
        <v>3179</v>
      </c>
      <c r="G32" s="577">
        <v>793</v>
      </c>
      <c r="H32" s="577">
        <v>1241</v>
      </c>
      <c r="I32" s="577">
        <v>631</v>
      </c>
      <c r="J32" s="577">
        <v>654</v>
      </c>
      <c r="K32" s="578">
        <v>1284</v>
      </c>
      <c r="L32" s="577">
        <v>3351</v>
      </c>
      <c r="M32" s="577">
        <v>152</v>
      </c>
      <c r="N32" s="579">
        <v>666</v>
      </c>
      <c r="O32" s="580">
        <f>SUM(E32:N32)</f>
        <v>68741</v>
      </c>
    </row>
    <row r="33" spans="3:34" s="72" customFormat="1" ht="15.75" customHeight="1" thickBot="1">
      <c r="C33" s="190" t="s">
        <v>412</v>
      </c>
      <c r="D33" s="191"/>
      <c r="E33" s="581">
        <v>5245</v>
      </c>
      <c r="F33" s="575">
        <v>9216</v>
      </c>
      <c r="G33" s="576">
        <v>191</v>
      </c>
      <c r="H33" s="577">
        <v>550</v>
      </c>
      <c r="I33" s="577">
        <v>337</v>
      </c>
      <c r="J33" s="577">
        <v>614</v>
      </c>
      <c r="K33" s="578">
        <v>1154</v>
      </c>
      <c r="L33" s="577">
        <v>383</v>
      </c>
      <c r="M33" s="577">
        <v>19</v>
      </c>
      <c r="N33" s="579">
        <v>69</v>
      </c>
      <c r="O33" s="580">
        <f t="shared" ref="O33:O42" si="1">SUM(E33:N33)</f>
        <v>17778</v>
      </c>
    </row>
    <row r="34" spans="3:34" s="72" customFormat="1" ht="15.75" customHeight="1" thickBot="1">
      <c r="C34" s="190" t="s">
        <v>413</v>
      </c>
      <c r="D34" s="191"/>
      <c r="E34" s="582">
        <v>401</v>
      </c>
      <c r="F34" s="580">
        <v>43</v>
      </c>
      <c r="G34" s="575">
        <v>1864</v>
      </c>
      <c r="H34" s="576">
        <v>56</v>
      </c>
      <c r="I34" s="577">
        <v>47</v>
      </c>
      <c r="J34" s="577">
        <v>37</v>
      </c>
      <c r="K34" s="578">
        <v>36</v>
      </c>
      <c r="L34" s="577">
        <v>23</v>
      </c>
      <c r="M34" s="577">
        <v>1</v>
      </c>
      <c r="N34" s="579">
        <v>4</v>
      </c>
      <c r="O34" s="580">
        <f t="shared" si="1"/>
        <v>2512</v>
      </c>
    </row>
    <row r="35" spans="3:34" s="72" customFormat="1" ht="15.75" customHeight="1" thickBot="1">
      <c r="C35" s="190" t="s">
        <v>79</v>
      </c>
      <c r="D35" s="191"/>
      <c r="E35" s="582">
        <v>1995</v>
      </c>
      <c r="F35" s="577">
        <v>503</v>
      </c>
      <c r="G35" s="580">
        <v>193</v>
      </c>
      <c r="H35" s="575">
        <v>2961</v>
      </c>
      <c r="I35" s="576">
        <v>291</v>
      </c>
      <c r="J35" s="577">
        <v>254</v>
      </c>
      <c r="K35" s="578">
        <v>304</v>
      </c>
      <c r="L35" s="577">
        <v>108</v>
      </c>
      <c r="M35" s="577">
        <v>8</v>
      </c>
      <c r="N35" s="579">
        <v>13</v>
      </c>
      <c r="O35" s="580">
        <f t="shared" si="1"/>
        <v>6630</v>
      </c>
    </row>
    <row r="36" spans="3:34" s="72" customFormat="1" ht="15.75" customHeight="1" thickBot="1">
      <c r="C36" s="190" t="s">
        <v>414</v>
      </c>
      <c r="D36" s="191"/>
      <c r="E36" s="582">
        <v>835</v>
      </c>
      <c r="F36" s="577">
        <v>328</v>
      </c>
      <c r="G36" s="577">
        <v>95</v>
      </c>
      <c r="H36" s="580">
        <v>273</v>
      </c>
      <c r="I36" s="575">
        <v>1505</v>
      </c>
      <c r="J36" s="576">
        <v>185</v>
      </c>
      <c r="K36" s="578">
        <v>227</v>
      </c>
      <c r="L36" s="577">
        <v>80</v>
      </c>
      <c r="M36" s="577">
        <v>0</v>
      </c>
      <c r="N36" s="579">
        <v>9</v>
      </c>
      <c r="O36" s="580">
        <f t="shared" si="1"/>
        <v>3537</v>
      </c>
    </row>
    <row r="37" spans="3:34" s="72" customFormat="1" ht="15.75" customHeight="1" thickBot="1">
      <c r="C37" s="190" t="s">
        <v>415</v>
      </c>
      <c r="D37" s="191"/>
      <c r="E37" s="582">
        <v>735</v>
      </c>
      <c r="F37" s="577">
        <v>422</v>
      </c>
      <c r="G37" s="577">
        <v>59</v>
      </c>
      <c r="H37" s="577">
        <v>177</v>
      </c>
      <c r="I37" s="580">
        <v>137</v>
      </c>
      <c r="J37" s="575">
        <v>2004</v>
      </c>
      <c r="K37" s="583">
        <v>194</v>
      </c>
      <c r="L37" s="577">
        <v>36</v>
      </c>
      <c r="M37" s="577">
        <v>2</v>
      </c>
      <c r="N37" s="579">
        <v>7</v>
      </c>
      <c r="O37" s="580">
        <f t="shared" si="1"/>
        <v>3773</v>
      </c>
    </row>
    <row r="38" spans="3:34" s="72" customFormat="1" ht="15.75" customHeight="1" thickBot="1">
      <c r="C38" s="584" t="s">
        <v>416</v>
      </c>
      <c r="D38" s="585"/>
      <c r="E38" s="586">
        <v>1881</v>
      </c>
      <c r="F38" s="578">
        <v>1109</v>
      </c>
      <c r="G38" s="578">
        <v>130</v>
      </c>
      <c r="H38" s="578">
        <v>364</v>
      </c>
      <c r="I38" s="578">
        <v>316</v>
      </c>
      <c r="J38" s="587">
        <v>297</v>
      </c>
      <c r="K38" s="588">
        <v>3431</v>
      </c>
      <c r="L38" s="583">
        <v>127</v>
      </c>
      <c r="M38" s="578">
        <v>4</v>
      </c>
      <c r="N38" s="589">
        <v>23</v>
      </c>
      <c r="O38" s="587">
        <f t="shared" si="1"/>
        <v>7682</v>
      </c>
    </row>
    <row r="39" spans="3:34" s="72" customFormat="1" ht="15.75" customHeight="1" thickBot="1">
      <c r="C39" s="190" t="s">
        <v>417</v>
      </c>
      <c r="D39" s="191"/>
      <c r="E39" s="582">
        <v>483</v>
      </c>
      <c r="F39" s="577">
        <v>33</v>
      </c>
      <c r="G39" s="577">
        <v>8</v>
      </c>
      <c r="H39" s="577">
        <v>15</v>
      </c>
      <c r="I39" s="577">
        <v>12</v>
      </c>
      <c r="J39" s="577">
        <v>12</v>
      </c>
      <c r="K39" s="587">
        <v>21</v>
      </c>
      <c r="L39" s="575">
        <v>4599</v>
      </c>
      <c r="M39" s="576">
        <v>3</v>
      </c>
      <c r="N39" s="579">
        <v>19</v>
      </c>
      <c r="O39" s="580">
        <f t="shared" si="1"/>
        <v>5205</v>
      </c>
    </row>
    <row r="40" spans="3:34" s="72" customFormat="1" ht="15.75" customHeight="1" thickBot="1">
      <c r="C40" s="190" t="s">
        <v>418</v>
      </c>
      <c r="D40" s="191"/>
      <c r="E40" s="582">
        <v>702</v>
      </c>
      <c r="F40" s="577">
        <v>46</v>
      </c>
      <c r="G40" s="577">
        <v>9</v>
      </c>
      <c r="H40" s="577">
        <v>15</v>
      </c>
      <c r="I40" s="577">
        <v>8</v>
      </c>
      <c r="J40" s="577">
        <v>4</v>
      </c>
      <c r="K40" s="578">
        <v>14</v>
      </c>
      <c r="L40" s="580">
        <v>81</v>
      </c>
      <c r="M40" s="575">
        <v>973</v>
      </c>
      <c r="N40" s="590">
        <v>442</v>
      </c>
      <c r="O40" s="580">
        <f t="shared" si="1"/>
        <v>2294</v>
      </c>
    </row>
    <row r="41" spans="3:34" s="72" customFormat="1" ht="15.75" customHeight="1" thickBot="1">
      <c r="C41" s="190" t="s">
        <v>419</v>
      </c>
      <c r="D41" s="191"/>
      <c r="E41" s="582">
        <v>1598</v>
      </c>
      <c r="F41" s="577">
        <v>95</v>
      </c>
      <c r="G41" s="577">
        <v>17</v>
      </c>
      <c r="H41" s="577">
        <v>45</v>
      </c>
      <c r="I41" s="577">
        <v>15</v>
      </c>
      <c r="J41" s="577">
        <v>17</v>
      </c>
      <c r="K41" s="578">
        <v>45</v>
      </c>
      <c r="L41" s="577">
        <v>183</v>
      </c>
      <c r="M41" s="580">
        <v>201</v>
      </c>
      <c r="N41" s="591">
        <v>5530</v>
      </c>
      <c r="O41" s="592">
        <f t="shared" si="1"/>
        <v>7746</v>
      </c>
    </row>
    <row r="42" spans="3:34" s="72" customFormat="1" ht="15.75" customHeight="1" thickBot="1">
      <c r="C42" s="593" t="s">
        <v>129</v>
      </c>
      <c r="D42" s="594"/>
      <c r="E42" s="582">
        <f>SUM(E32:E41)</f>
        <v>70665</v>
      </c>
      <c r="F42" s="577">
        <f t="shared" ref="F42:N42" si="2">SUM(F32:F41)</f>
        <v>14974</v>
      </c>
      <c r="G42" s="577">
        <f t="shared" si="2"/>
        <v>3359</v>
      </c>
      <c r="H42" s="577">
        <f t="shared" si="2"/>
        <v>5697</v>
      </c>
      <c r="I42" s="577">
        <f t="shared" si="2"/>
        <v>3299</v>
      </c>
      <c r="J42" s="577">
        <f t="shared" si="2"/>
        <v>4078</v>
      </c>
      <c r="K42" s="578">
        <f t="shared" si="2"/>
        <v>6710</v>
      </c>
      <c r="L42" s="577">
        <f t="shared" si="2"/>
        <v>8971</v>
      </c>
      <c r="M42" s="577">
        <f t="shared" si="2"/>
        <v>1363</v>
      </c>
      <c r="N42" s="580">
        <f t="shared" si="2"/>
        <v>6782</v>
      </c>
      <c r="O42" s="595">
        <f t="shared" si="1"/>
        <v>125898</v>
      </c>
      <c r="P42" s="215"/>
      <c r="Q42" s="215"/>
      <c r="R42" s="215"/>
      <c r="S42" s="215"/>
      <c r="T42" s="215"/>
      <c r="U42" s="215"/>
      <c r="V42" s="215"/>
      <c r="W42" s="215"/>
      <c r="X42" s="215"/>
      <c r="Y42" s="215"/>
      <c r="Z42" s="215"/>
      <c r="AA42" s="215"/>
      <c r="AB42" s="215"/>
      <c r="AC42" s="215"/>
      <c r="AD42" s="215"/>
      <c r="AE42" s="215"/>
      <c r="AF42" s="215"/>
      <c r="AG42" s="215"/>
      <c r="AH42" s="215"/>
    </row>
    <row r="43" spans="3:34" s="72" customFormat="1" ht="15.75" customHeight="1" thickBot="1">
      <c r="C43" s="555"/>
      <c r="D43" s="555"/>
      <c r="E43" s="596"/>
      <c r="F43" s="597"/>
      <c r="G43" s="597"/>
      <c r="H43" s="597"/>
      <c r="I43" s="597"/>
      <c r="J43" s="597"/>
      <c r="K43" s="598"/>
      <c r="L43" s="597"/>
      <c r="M43" s="597"/>
      <c r="N43" s="597"/>
      <c r="O43" s="490"/>
      <c r="P43" s="215"/>
      <c r="Q43" s="215"/>
      <c r="R43" s="215"/>
      <c r="S43" s="215"/>
      <c r="T43" s="215"/>
      <c r="U43" s="215"/>
      <c r="V43" s="215"/>
      <c r="W43" s="215"/>
      <c r="X43" s="215"/>
      <c r="Y43" s="215"/>
      <c r="Z43" s="215"/>
      <c r="AA43" s="215"/>
      <c r="AB43" s="215"/>
      <c r="AC43" s="215"/>
      <c r="AD43" s="215"/>
      <c r="AE43" s="215"/>
      <c r="AF43" s="215"/>
      <c r="AG43" s="215"/>
      <c r="AH43" s="215"/>
    </row>
    <row r="44" spans="3:34" s="72" customFormat="1" ht="15.75" customHeight="1" thickTop="1">
      <c r="C44" s="40"/>
      <c r="D44" s="40"/>
      <c r="E44" s="40"/>
      <c r="F44" s="40"/>
      <c r="G44" s="40"/>
      <c r="H44" s="40"/>
      <c r="O44" s="7" t="s">
        <v>420</v>
      </c>
      <c r="P44" s="215"/>
      <c r="Q44" s="215"/>
      <c r="R44" s="215"/>
      <c r="S44" s="215"/>
      <c r="T44" s="215"/>
      <c r="U44" s="215"/>
      <c r="V44" s="215"/>
      <c r="W44" s="215"/>
      <c r="X44" s="215"/>
      <c r="Y44" s="215"/>
      <c r="Z44" s="215"/>
      <c r="AA44" s="215"/>
      <c r="AB44" s="215"/>
      <c r="AC44" s="215"/>
      <c r="AD44" s="215"/>
      <c r="AE44" s="215"/>
      <c r="AF44" s="215"/>
      <c r="AG44" s="215"/>
      <c r="AH44" s="215"/>
    </row>
    <row r="45" spans="3:34" ht="15.75" customHeight="1">
      <c r="C45" s="78" t="s">
        <v>421</v>
      </c>
      <c r="O45" s="215"/>
      <c r="P45" s="215"/>
      <c r="Q45" s="215"/>
      <c r="R45" s="215"/>
      <c r="S45" s="215"/>
      <c r="T45" s="215"/>
      <c r="U45" s="215"/>
      <c r="V45" s="215"/>
      <c r="W45" s="215"/>
      <c r="X45" s="215"/>
      <c r="Y45" s="215"/>
      <c r="Z45" s="215"/>
      <c r="AA45" s="215"/>
      <c r="AB45" s="215"/>
      <c r="AC45" s="215"/>
      <c r="AD45" s="215"/>
      <c r="AE45" s="215"/>
      <c r="AF45" s="215"/>
      <c r="AG45" s="215"/>
      <c r="AH45" s="215"/>
    </row>
    <row r="46" spans="3:34" ht="15.75" customHeight="1">
      <c r="O46" s="215"/>
      <c r="P46" s="215"/>
      <c r="Q46" s="215"/>
      <c r="R46" s="215"/>
      <c r="S46" s="215"/>
      <c r="T46" s="215"/>
      <c r="U46" s="215"/>
      <c r="V46" s="215"/>
      <c r="W46" s="215"/>
      <c r="X46" s="215"/>
      <c r="Y46" s="215"/>
      <c r="Z46" s="215"/>
      <c r="AA46" s="215"/>
      <c r="AB46" s="215"/>
      <c r="AC46" s="215"/>
      <c r="AD46" s="215"/>
      <c r="AE46" s="215"/>
      <c r="AF46" s="215"/>
      <c r="AG46" s="215"/>
      <c r="AH46" s="215"/>
    </row>
    <row r="47" spans="3:34" ht="15.75" customHeight="1">
      <c r="O47" s="215"/>
      <c r="P47" s="215"/>
      <c r="Q47" s="215"/>
      <c r="R47" s="215"/>
      <c r="S47" s="215"/>
      <c r="T47" s="215"/>
      <c r="U47" s="215"/>
      <c r="V47" s="215"/>
      <c r="W47" s="215"/>
      <c r="X47" s="215"/>
      <c r="Y47" s="215"/>
      <c r="Z47" s="215"/>
      <c r="AA47" s="215"/>
      <c r="AB47" s="215"/>
      <c r="AC47" s="215"/>
      <c r="AD47" s="215"/>
      <c r="AE47" s="215"/>
      <c r="AF47" s="215"/>
      <c r="AG47" s="215"/>
      <c r="AH47" s="215"/>
    </row>
    <row r="48" spans="3:34" ht="15.75" customHeight="1">
      <c r="O48" s="215"/>
      <c r="P48" s="215"/>
      <c r="Q48" s="215"/>
      <c r="R48" s="215"/>
      <c r="S48" s="215"/>
      <c r="T48" s="215"/>
      <c r="U48" s="215"/>
      <c r="V48" s="215"/>
      <c r="W48" s="215"/>
      <c r="X48" s="215"/>
      <c r="Y48" s="215"/>
      <c r="Z48" s="215"/>
      <c r="AA48" s="215"/>
      <c r="AB48" s="215"/>
      <c r="AC48" s="215"/>
      <c r="AD48" s="215"/>
      <c r="AE48" s="599"/>
      <c r="AF48" s="599"/>
      <c r="AG48" s="599"/>
      <c r="AH48" s="599"/>
    </row>
    <row r="49" spans="15:34" ht="15.75" customHeight="1">
      <c r="O49" s="215"/>
      <c r="P49" s="215"/>
      <c r="Q49" s="215"/>
      <c r="R49" s="215"/>
      <c r="S49" s="215"/>
      <c r="T49" s="215"/>
      <c r="U49" s="215"/>
      <c r="V49" s="215"/>
      <c r="W49" s="215"/>
      <c r="X49" s="215"/>
      <c r="Y49" s="215"/>
      <c r="Z49" s="215"/>
      <c r="AA49" s="215"/>
      <c r="AB49" s="215"/>
      <c r="AC49" s="215"/>
      <c r="AD49" s="215"/>
      <c r="AE49" s="215"/>
      <c r="AF49" s="215"/>
      <c r="AG49" s="215"/>
      <c r="AH49" s="215"/>
    </row>
    <row r="50" spans="15:34" ht="15.75" customHeight="1">
      <c r="O50" s="215"/>
      <c r="P50" s="215"/>
      <c r="Q50" s="215"/>
      <c r="R50" s="215"/>
      <c r="S50" s="215"/>
      <c r="T50" s="215"/>
      <c r="U50" s="215"/>
      <c r="V50" s="215"/>
      <c r="W50" s="215"/>
      <c r="X50" s="215"/>
      <c r="Y50" s="215"/>
      <c r="Z50" s="215"/>
      <c r="AA50" s="215"/>
      <c r="AB50" s="215"/>
      <c r="AC50" s="215"/>
      <c r="AD50" s="215"/>
      <c r="AE50" s="215"/>
      <c r="AF50" s="215"/>
      <c r="AG50" s="215"/>
      <c r="AH50" s="215"/>
    </row>
    <row r="51" spans="15:34" ht="15.75" customHeight="1">
      <c r="O51" s="215"/>
      <c r="P51" s="215"/>
      <c r="Q51" s="215"/>
      <c r="R51" s="215"/>
      <c r="S51" s="215"/>
      <c r="T51" s="215"/>
      <c r="U51" s="215"/>
      <c r="V51" s="215"/>
      <c r="W51" s="215"/>
      <c r="X51" s="215"/>
      <c r="Y51" s="215"/>
      <c r="Z51" s="215"/>
      <c r="AA51" s="215"/>
      <c r="AB51" s="215"/>
      <c r="AC51" s="215"/>
      <c r="AD51" s="215"/>
      <c r="AE51" s="215"/>
      <c r="AF51" s="215"/>
      <c r="AG51" s="215"/>
      <c r="AH51" s="215"/>
    </row>
    <row r="52" spans="15:34" ht="15.75" customHeight="1">
      <c r="O52" s="215"/>
      <c r="P52" s="215"/>
      <c r="Q52" s="215"/>
      <c r="R52" s="215"/>
      <c r="S52" s="215"/>
      <c r="T52" s="215"/>
      <c r="U52" s="215"/>
      <c r="V52" s="215"/>
      <c r="W52" s="215"/>
      <c r="X52" s="215"/>
      <c r="Y52" s="215"/>
      <c r="Z52" s="215"/>
      <c r="AA52" s="215"/>
      <c r="AB52" s="215"/>
      <c r="AC52" s="215"/>
      <c r="AD52" s="215"/>
      <c r="AE52" s="215"/>
      <c r="AF52" s="215"/>
      <c r="AG52" s="215"/>
      <c r="AH52" s="215"/>
    </row>
  </sheetData>
  <mergeCells count="76">
    <mergeCell ref="C38:D38"/>
    <mergeCell ref="C39:D39"/>
    <mergeCell ref="C40:D40"/>
    <mergeCell ref="C41:D41"/>
    <mergeCell ref="C42:D42"/>
    <mergeCell ref="C32:D32"/>
    <mergeCell ref="C33:D33"/>
    <mergeCell ref="C34:D34"/>
    <mergeCell ref="C35:D35"/>
    <mergeCell ref="C36:D36"/>
    <mergeCell ref="C37:D37"/>
    <mergeCell ref="J29:J30"/>
    <mergeCell ref="K29:K30"/>
    <mergeCell ref="L29:L30"/>
    <mergeCell ref="M29:M30"/>
    <mergeCell ref="N29:N30"/>
    <mergeCell ref="O29:O30"/>
    <mergeCell ref="E20:F20"/>
    <mergeCell ref="G20:H20"/>
    <mergeCell ref="I20:J20"/>
    <mergeCell ref="C28:D30"/>
    <mergeCell ref="E28:O28"/>
    <mergeCell ref="E29:E30"/>
    <mergeCell ref="F29:F30"/>
    <mergeCell ref="G29:G30"/>
    <mergeCell ref="H29:H30"/>
    <mergeCell ref="I29:I30"/>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E14:F14"/>
    <mergeCell ref="G14:H14"/>
    <mergeCell ref="I14:J14"/>
    <mergeCell ref="C15:D15"/>
    <mergeCell ref="E15:F15"/>
    <mergeCell ref="G15:H15"/>
    <mergeCell ref="I15:J15"/>
    <mergeCell ref="E12:F12"/>
    <mergeCell ref="G12:H12"/>
    <mergeCell ref="I12:J12"/>
    <mergeCell ref="E13:F13"/>
    <mergeCell ref="G13:H13"/>
    <mergeCell ref="I13:J13"/>
    <mergeCell ref="E10:F10"/>
    <mergeCell ref="G10:H10"/>
    <mergeCell ref="I10:J10"/>
    <mergeCell ref="E11:F11"/>
    <mergeCell ref="G11:H11"/>
    <mergeCell ref="I11:J11"/>
    <mergeCell ref="C8:D8"/>
    <mergeCell ref="E8:F8"/>
    <mergeCell ref="G8:H8"/>
    <mergeCell ref="I8:J8"/>
    <mergeCell ref="E9:F9"/>
    <mergeCell ref="G9:H9"/>
    <mergeCell ref="I9:J9"/>
    <mergeCell ref="C5:D6"/>
    <mergeCell ref="E5:F6"/>
    <mergeCell ref="G5:H6"/>
    <mergeCell ref="I5:J6"/>
    <mergeCell ref="E7:F7"/>
    <mergeCell ref="G7:H7"/>
    <mergeCell ref="I7:J7"/>
  </mergeCells>
  <phoneticPr fontId="3"/>
  <pageMargins left="0.51181102362204722" right="0.51181102362204722" top="0.55118110236220474" bottom="0.55118110236220474" header="0.31496062992125984" footer="0.31496062992125984"/>
  <pageSetup paperSize="9" firstPageNumber="18" orientation="portrait" useFirstPageNumber="1" r:id="rId1"/>
  <headerFooter>
    <oddFooter>&amp;C&amp;"HGPｺﾞｼｯｸM,ﾒﾃﾞｨｳﾑ"&amp;10&amp;P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4174B-040C-4F55-AEBB-19F43BB7F737}">
  <dimension ref="A1:AE51"/>
  <sheetViews>
    <sheetView tabSelected="1" zoomScaleNormal="100" zoomScaleSheetLayoutView="100" workbookViewId="0">
      <selection activeCell="Q33" sqref="Q33:V33"/>
    </sheetView>
  </sheetViews>
  <sheetFormatPr defaultColWidth="2.625" defaultRowHeight="15.75" customHeight="1"/>
  <cols>
    <col min="1" max="2" width="2.625" style="40"/>
    <col min="3" max="3" width="2.125" style="40" customWidth="1"/>
    <col min="4" max="4" width="12.125" style="40" customWidth="1"/>
    <col min="5" max="6" width="10.5" style="40" customWidth="1"/>
    <col min="7" max="9" width="10.5" style="72" customWidth="1"/>
    <col min="10" max="10" width="12.125" style="72" customWidth="1"/>
    <col min="11" max="17" width="2.625" style="72"/>
    <col min="18" max="18" width="6.75" style="72" bestFit="1" customWidth="1"/>
    <col min="19" max="19" width="2.625" style="72"/>
    <col min="20" max="20" width="2.25" style="72" customWidth="1"/>
    <col min="21" max="30" width="2.625" style="72" customWidth="1"/>
    <col min="31" max="31" width="2.625" style="72"/>
    <col min="32" max="35" width="2.625" style="40"/>
    <col min="36" max="36" width="0.125" style="40" customWidth="1"/>
    <col min="37" max="41" width="2.625" style="40" customWidth="1"/>
    <col min="42" max="16384" width="2.625" style="40"/>
  </cols>
  <sheetData>
    <row r="1" spans="1:31" s="4" customFormat="1" ht="15.75" customHeight="1">
      <c r="B1" s="3"/>
      <c r="C1" s="3"/>
      <c r="D1" s="3"/>
      <c r="E1" s="3"/>
      <c r="F1" s="3"/>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row>
    <row r="2" spans="1:31" s="5" customFormat="1" ht="15.75" customHeight="1">
      <c r="C2" s="5" t="s">
        <v>387</v>
      </c>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row>
    <row r="3" spans="1:31" s="5" customFormat="1" ht="15.75" customHeight="1">
      <c r="D3" s="5" t="s">
        <v>422</v>
      </c>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row>
    <row r="4" spans="1:31" s="5" customFormat="1" ht="15.75" customHeight="1" thickBot="1">
      <c r="C4" s="237"/>
      <c r="D4" s="237"/>
      <c r="E4" s="237"/>
      <c r="G4" s="128"/>
      <c r="H4" s="128"/>
      <c r="J4" s="7" t="s">
        <v>389</v>
      </c>
      <c r="K4" s="128"/>
      <c r="L4" s="128"/>
      <c r="M4" s="128"/>
      <c r="N4" s="128"/>
      <c r="O4" s="128"/>
      <c r="P4" s="128"/>
      <c r="Q4" s="128"/>
      <c r="R4" s="128"/>
      <c r="S4" s="128"/>
      <c r="T4" s="128"/>
      <c r="U4" s="128"/>
      <c r="V4" s="128"/>
      <c r="W4" s="128"/>
      <c r="X4" s="128"/>
      <c r="Y4" s="128"/>
      <c r="Z4" s="128"/>
      <c r="AA4" s="128"/>
      <c r="AB4" s="128"/>
      <c r="AC4" s="128"/>
      <c r="AD4" s="128"/>
      <c r="AE4" s="128"/>
    </row>
    <row r="5" spans="1:31" s="72" customFormat="1" ht="15.75" customHeight="1" thickTop="1">
      <c r="A5" s="40"/>
      <c r="B5" s="40"/>
      <c r="C5" s="8" t="s">
        <v>423</v>
      </c>
      <c r="D5" s="8"/>
      <c r="E5" s="541" t="s">
        <v>424</v>
      </c>
      <c r="F5" s="204" t="s">
        <v>425</v>
      </c>
      <c r="G5" s="204" t="s">
        <v>426</v>
      </c>
      <c r="H5" s="204" t="s">
        <v>427</v>
      </c>
      <c r="I5" s="542" t="s">
        <v>428</v>
      </c>
      <c r="J5" s="244" t="s">
        <v>429</v>
      </c>
    </row>
    <row r="6" spans="1:31" s="72" customFormat="1" ht="28.5" customHeight="1">
      <c r="A6" s="40"/>
      <c r="B6" s="40"/>
      <c r="C6" s="27"/>
      <c r="D6" s="27"/>
      <c r="E6" s="543"/>
      <c r="F6" s="544"/>
      <c r="G6" s="544"/>
      <c r="H6" s="544"/>
      <c r="I6" s="545"/>
      <c r="J6" s="33"/>
    </row>
    <row r="7" spans="1:31" s="72" customFormat="1" ht="15.75" customHeight="1">
      <c r="A7" s="40"/>
      <c r="B7" s="40"/>
      <c r="C7" s="40"/>
      <c r="D7" s="132"/>
      <c r="E7" s="600" t="s">
        <v>108</v>
      </c>
      <c r="F7" s="573" t="s">
        <v>108</v>
      </c>
      <c r="G7" s="573" t="s">
        <v>108</v>
      </c>
      <c r="H7" s="573" t="s">
        <v>108</v>
      </c>
      <c r="I7" s="573" t="s">
        <v>108</v>
      </c>
      <c r="J7" s="573" t="s">
        <v>236</v>
      </c>
    </row>
    <row r="8" spans="1:31" s="72" customFormat="1" ht="15.75" customHeight="1">
      <c r="A8" s="40"/>
      <c r="B8" s="40"/>
      <c r="C8" s="190" t="s">
        <v>411</v>
      </c>
      <c r="D8" s="190"/>
      <c r="E8" s="601">
        <v>188856</v>
      </c>
      <c r="F8" s="602">
        <v>89171</v>
      </c>
      <c r="G8" s="602">
        <v>94096</v>
      </c>
      <c r="H8" s="603">
        <f>F8-G8</f>
        <v>-4925</v>
      </c>
      <c r="I8" s="602">
        <f t="shared" ref="I8:I13" si="0">E8+H8</f>
        <v>183931</v>
      </c>
      <c r="J8" s="604">
        <f>I8/E8*100</f>
        <v>97.392192993603587</v>
      </c>
    </row>
    <row r="9" spans="1:31" s="72" customFormat="1" ht="15.75" customHeight="1">
      <c r="C9" s="190" t="s">
        <v>412</v>
      </c>
      <c r="D9" s="191"/>
      <c r="E9" s="601">
        <v>40841</v>
      </c>
      <c r="F9" s="602">
        <v>16752</v>
      </c>
      <c r="G9" s="602">
        <v>22104</v>
      </c>
      <c r="H9" s="603">
        <f t="shared" ref="H9:H17" si="1">F9-G9</f>
        <v>-5352</v>
      </c>
      <c r="I9" s="602">
        <f t="shared" si="0"/>
        <v>35489</v>
      </c>
      <c r="J9" s="604">
        <f t="shared" ref="J9:J17" si="2">I9/E9*100</f>
        <v>86.895521657158241</v>
      </c>
    </row>
    <row r="10" spans="1:31" s="72" customFormat="1" ht="15.75" customHeight="1">
      <c r="C10" s="190" t="s">
        <v>413</v>
      </c>
      <c r="D10" s="191"/>
      <c r="E10" s="605">
        <v>9300</v>
      </c>
      <c r="F10" s="602">
        <v>7544</v>
      </c>
      <c r="G10" s="602">
        <v>4831</v>
      </c>
      <c r="H10" s="603">
        <f t="shared" si="1"/>
        <v>2713</v>
      </c>
      <c r="I10" s="602">
        <f t="shared" si="0"/>
        <v>12013</v>
      </c>
      <c r="J10" s="604">
        <f t="shared" si="2"/>
        <v>129.1720430107527</v>
      </c>
    </row>
    <row r="11" spans="1:31" s="72" customFormat="1" ht="15.75" customHeight="1">
      <c r="C11" s="190" t="s">
        <v>79</v>
      </c>
      <c r="D11" s="191"/>
      <c r="E11" s="605">
        <v>17129</v>
      </c>
      <c r="F11" s="602">
        <v>6798</v>
      </c>
      <c r="G11" s="602">
        <v>9240</v>
      </c>
      <c r="H11" s="603">
        <f t="shared" si="1"/>
        <v>-2442</v>
      </c>
      <c r="I11" s="602">
        <f t="shared" si="0"/>
        <v>14687</v>
      </c>
      <c r="J11" s="604">
        <f t="shared" si="2"/>
        <v>85.74347597641426</v>
      </c>
    </row>
    <row r="12" spans="1:31" s="72" customFormat="1" ht="15.75" customHeight="1">
      <c r="C12" s="190" t="s">
        <v>414</v>
      </c>
      <c r="D12" s="191"/>
      <c r="E12" s="605">
        <v>10836</v>
      </c>
      <c r="F12" s="602">
        <v>5101</v>
      </c>
      <c r="G12" s="602">
        <v>5469</v>
      </c>
      <c r="H12" s="603">
        <f t="shared" si="1"/>
        <v>-368</v>
      </c>
      <c r="I12" s="602">
        <f t="shared" si="0"/>
        <v>10468</v>
      </c>
      <c r="J12" s="604">
        <f t="shared" si="2"/>
        <v>96.603912882982641</v>
      </c>
    </row>
    <row r="13" spans="1:31" s="72" customFormat="1" ht="15.75" customHeight="1">
      <c r="C13" s="190" t="s">
        <v>415</v>
      </c>
      <c r="D13" s="191"/>
      <c r="E13" s="605">
        <v>9761</v>
      </c>
      <c r="F13" s="602">
        <v>4975</v>
      </c>
      <c r="G13" s="602">
        <v>5045</v>
      </c>
      <c r="H13" s="603">
        <f t="shared" si="1"/>
        <v>-70</v>
      </c>
      <c r="I13" s="602">
        <f t="shared" si="0"/>
        <v>9691</v>
      </c>
      <c r="J13" s="604">
        <f t="shared" si="2"/>
        <v>99.282860362667762</v>
      </c>
    </row>
    <row r="14" spans="1:31" s="72" customFormat="1" ht="15.75" customHeight="1">
      <c r="C14" s="606" t="s">
        <v>416</v>
      </c>
      <c r="D14" s="607"/>
      <c r="E14" s="608">
        <v>18329</v>
      </c>
      <c r="F14" s="609">
        <v>8071</v>
      </c>
      <c r="G14" s="609">
        <v>10677</v>
      </c>
      <c r="H14" s="610">
        <f t="shared" si="1"/>
        <v>-2606</v>
      </c>
      <c r="I14" s="609">
        <f>E14+H14</f>
        <v>15723</v>
      </c>
      <c r="J14" s="611">
        <f t="shared" si="2"/>
        <v>85.782093949478963</v>
      </c>
    </row>
    <row r="15" spans="1:31" s="72" customFormat="1" ht="15.75" customHeight="1">
      <c r="C15" s="190" t="s">
        <v>417</v>
      </c>
      <c r="D15" s="191"/>
      <c r="E15" s="605">
        <v>11293</v>
      </c>
      <c r="F15" s="602">
        <v>11681</v>
      </c>
      <c r="G15" s="602">
        <v>5667</v>
      </c>
      <c r="H15" s="603">
        <f t="shared" si="1"/>
        <v>6014</v>
      </c>
      <c r="I15" s="602">
        <f>E15+H15</f>
        <v>17307</v>
      </c>
      <c r="J15" s="604">
        <f t="shared" si="2"/>
        <v>153.25422828300717</v>
      </c>
    </row>
    <row r="16" spans="1:31" s="72" customFormat="1" ht="15.75" customHeight="1">
      <c r="C16" s="190" t="s">
        <v>418</v>
      </c>
      <c r="D16" s="191"/>
      <c r="E16" s="605">
        <v>6722</v>
      </c>
      <c r="F16" s="602">
        <v>1538</v>
      </c>
      <c r="G16" s="602">
        <v>3134</v>
      </c>
      <c r="H16" s="603">
        <f t="shared" si="1"/>
        <v>-1596</v>
      </c>
      <c r="I16" s="602">
        <f>E16+H16</f>
        <v>5126</v>
      </c>
      <c r="J16" s="604">
        <f t="shared" si="2"/>
        <v>76.2570663493008</v>
      </c>
    </row>
    <row r="17" spans="1:20" s="72" customFormat="1" ht="15.75" customHeight="1">
      <c r="C17" s="190" t="s">
        <v>419</v>
      </c>
      <c r="D17" s="191"/>
      <c r="E17" s="605">
        <v>23426</v>
      </c>
      <c r="F17" s="602">
        <v>7975</v>
      </c>
      <c r="G17" s="602">
        <v>10765</v>
      </c>
      <c r="H17" s="603">
        <f t="shared" si="1"/>
        <v>-2790</v>
      </c>
      <c r="I17" s="602">
        <f>E17+H17</f>
        <v>20636</v>
      </c>
      <c r="J17" s="604">
        <f t="shared" si="2"/>
        <v>88.090156236660121</v>
      </c>
    </row>
    <row r="18" spans="1:20" s="72" customFormat="1" ht="15.75" customHeight="1" thickBot="1">
      <c r="C18" s="555"/>
      <c r="D18" s="555"/>
      <c r="E18" s="612"/>
      <c r="F18" s="613"/>
      <c r="G18" s="613"/>
      <c r="H18" s="613"/>
      <c r="I18" s="613"/>
      <c r="J18" s="614"/>
    </row>
    <row r="19" spans="1:20" s="72" customFormat="1" ht="15.75" customHeight="1" thickTop="1">
      <c r="C19" s="40"/>
      <c r="D19" s="40"/>
      <c r="E19" s="40"/>
      <c r="F19" s="40"/>
      <c r="J19" s="7" t="s">
        <v>404</v>
      </c>
    </row>
    <row r="20" spans="1:20" s="72" customFormat="1" ht="15.75" customHeight="1">
      <c r="A20" s="40"/>
      <c r="B20" s="40"/>
      <c r="C20" s="78" t="s">
        <v>430</v>
      </c>
      <c r="D20" s="40"/>
      <c r="E20" s="40"/>
      <c r="F20" s="40"/>
    </row>
    <row r="21" spans="1:20" s="72" customFormat="1" ht="15.75" customHeight="1">
      <c r="A21" s="40"/>
      <c r="B21" s="40"/>
      <c r="C21" s="78" t="s">
        <v>431</v>
      </c>
      <c r="D21" s="40"/>
      <c r="E21" s="40"/>
      <c r="F21" s="40"/>
    </row>
    <row r="22" spans="1:20" s="72" customFormat="1" ht="15.75" customHeight="1">
      <c r="A22" s="40"/>
      <c r="B22" s="40"/>
      <c r="C22" s="40"/>
      <c r="D22" s="40"/>
      <c r="E22" s="40"/>
      <c r="F22" s="40"/>
      <c r="L22" s="560"/>
      <c r="M22" s="560"/>
      <c r="N22" s="560"/>
      <c r="O22" s="560"/>
      <c r="P22" s="560"/>
      <c r="Q22" s="560"/>
      <c r="R22" s="560"/>
      <c r="S22" s="560"/>
      <c r="T22" s="486"/>
    </row>
    <row r="41" spans="12:31" ht="15.75" customHeight="1">
      <c r="L41" s="215"/>
      <c r="M41" s="215"/>
      <c r="N41" s="215"/>
      <c r="O41" s="215"/>
      <c r="P41" s="215"/>
      <c r="Q41" s="215"/>
      <c r="R41" s="215"/>
      <c r="S41" s="215"/>
      <c r="T41" s="215"/>
      <c r="U41" s="215"/>
      <c r="V41" s="215"/>
      <c r="W41" s="215"/>
      <c r="X41" s="215"/>
      <c r="Y41" s="215"/>
      <c r="Z41" s="215"/>
      <c r="AA41" s="215"/>
      <c r="AB41" s="215"/>
      <c r="AC41" s="215"/>
      <c r="AD41" s="215"/>
      <c r="AE41" s="215"/>
    </row>
    <row r="42" spans="12:31" ht="15.75" customHeight="1">
      <c r="L42" s="215"/>
      <c r="M42" s="215"/>
      <c r="N42" s="215"/>
      <c r="O42" s="215"/>
      <c r="P42" s="215"/>
      <c r="Q42" s="215"/>
      <c r="R42" s="215"/>
      <c r="S42" s="215"/>
      <c r="T42" s="215"/>
      <c r="U42" s="215"/>
      <c r="V42" s="215"/>
      <c r="W42" s="215"/>
      <c r="X42" s="215"/>
      <c r="Y42" s="215"/>
      <c r="Z42" s="215"/>
      <c r="AA42" s="215"/>
      <c r="AB42" s="215"/>
      <c r="AC42" s="215"/>
      <c r="AD42" s="215"/>
      <c r="AE42" s="215"/>
    </row>
    <row r="43" spans="12:31" ht="15.75" customHeight="1">
      <c r="L43" s="215"/>
      <c r="M43" s="215"/>
      <c r="N43" s="215"/>
      <c r="O43" s="215"/>
      <c r="P43" s="215"/>
      <c r="Q43" s="215"/>
      <c r="R43" s="215"/>
      <c r="S43" s="215"/>
      <c r="T43" s="215"/>
      <c r="U43" s="215"/>
      <c r="V43" s="215"/>
      <c r="W43" s="215"/>
      <c r="X43" s="215"/>
      <c r="Y43" s="215"/>
      <c r="Z43" s="215"/>
      <c r="AA43" s="215"/>
      <c r="AB43" s="215"/>
      <c r="AC43" s="215"/>
      <c r="AD43" s="215"/>
      <c r="AE43" s="215"/>
    </row>
    <row r="44" spans="12:31" ht="15.75" customHeight="1">
      <c r="L44" s="215"/>
      <c r="M44" s="215"/>
      <c r="N44" s="215"/>
      <c r="O44" s="215"/>
      <c r="P44" s="215"/>
      <c r="Q44" s="215"/>
      <c r="R44" s="215"/>
      <c r="S44" s="215"/>
      <c r="T44" s="215"/>
      <c r="U44" s="215"/>
      <c r="V44" s="215"/>
      <c r="W44" s="215"/>
      <c r="X44" s="215"/>
      <c r="Y44" s="215"/>
      <c r="Z44" s="215"/>
      <c r="AA44" s="215"/>
      <c r="AB44" s="215"/>
      <c r="AC44" s="215"/>
      <c r="AD44" s="215"/>
      <c r="AE44" s="215"/>
    </row>
    <row r="45" spans="12:31" ht="15.75" customHeight="1">
      <c r="L45" s="215"/>
      <c r="M45" s="215"/>
      <c r="N45" s="215"/>
      <c r="O45" s="215"/>
      <c r="P45" s="215"/>
      <c r="Q45" s="215"/>
      <c r="R45" s="215"/>
      <c r="S45" s="215"/>
      <c r="T45" s="215"/>
      <c r="U45" s="215"/>
      <c r="V45" s="215"/>
      <c r="W45" s="215"/>
      <c r="X45" s="215"/>
      <c r="Y45" s="215"/>
      <c r="Z45" s="215"/>
      <c r="AA45" s="215"/>
      <c r="AB45" s="215"/>
      <c r="AC45" s="215"/>
      <c r="AD45" s="215"/>
      <c r="AE45" s="215"/>
    </row>
    <row r="46" spans="12:31" ht="15.75" customHeight="1">
      <c r="L46" s="215"/>
      <c r="M46" s="215"/>
      <c r="N46" s="215"/>
      <c r="O46" s="215"/>
      <c r="P46" s="215"/>
      <c r="Q46" s="215"/>
      <c r="R46" s="215"/>
      <c r="S46" s="215"/>
      <c r="T46" s="215"/>
      <c r="U46" s="215"/>
      <c r="V46" s="215"/>
      <c r="W46" s="215"/>
      <c r="X46" s="215"/>
      <c r="Y46" s="215"/>
      <c r="Z46" s="215"/>
      <c r="AA46" s="215"/>
      <c r="AB46" s="215"/>
      <c r="AC46" s="215"/>
      <c r="AD46" s="215"/>
      <c r="AE46" s="215"/>
    </row>
    <row r="47" spans="12:31" ht="15.75" customHeight="1">
      <c r="L47" s="215"/>
      <c r="M47" s="215"/>
      <c r="N47" s="215"/>
      <c r="O47" s="215"/>
      <c r="P47" s="215"/>
      <c r="Q47" s="215"/>
      <c r="R47" s="215"/>
      <c r="S47" s="215"/>
      <c r="T47" s="215"/>
      <c r="U47" s="215"/>
      <c r="V47" s="215"/>
      <c r="W47" s="215"/>
      <c r="X47" s="215"/>
      <c r="Y47" s="215"/>
      <c r="Z47" s="215"/>
      <c r="AA47" s="215"/>
      <c r="AB47" s="599"/>
      <c r="AC47" s="599"/>
      <c r="AD47" s="599"/>
      <c r="AE47" s="599"/>
    </row>
    <row r="48" spans="12:31" ht="15.75" customHeight="1">
      <c r="L48" s="215"/>
      <c r="M48" s="215"/>
      <c r="N48" s="215"/>
      <c r="O48" s="215"/>
      <c r="P48" s="215"/>
      <c r="Q48" s="215"/>
      <c r="R48" s="215"/>
      <c r="S48" s="215"/>
      <c r="T48" s="215"/>
      <c r="U48" s="215"/>
      <c r="V48" s="215"/>
      <c r="W48" s="215"/>
      <c r="X48" s="215"/>
      <c r="Y48" s="215"/>
      <c r="Z48" s="215"/>
      <c r="AA48" s="215"/>
      <c r="AB48" s="215"/>
      <c r="AC48" s="215"/>
      <c r="AD48" s="215"/>
      <c r="AE48" s="215"/>
    </row>
    <row r="49" spans="12:31" ht="15.75" customHeight="1">
      <c r="L49" s="215"/>
      <c r="M49" s="215"/>
      <c r="N49" s="215"/>
      <c r="O49" s="215"/>
      <c r="P49" s="215"/>
      <c r="Q49" s="215"/>
      <c r="R49" s="215"/>
      <c r="S49" s="215"/>
      <c r="T49" s="215"/>
      <c r="U49" s="215"/>
      <c r="V49" s="215"/>
      <c r="W49" s="215"/>
      <c r="X49" s="215"/>
      <c r="Y49" s="215"/>
      <c r="Z49" s="215"/>
      <c r="AA49" s="215"/>
      <c r="AB49" s="215"/>
      <c r="AC49" s="215"/>
      <c r="AD49" s="215"/>
      <c r="AE49" s="215"/>
    </row>
    <row r="50" spans="12:31" ht="15.75" customHeight="1">
      <c r="L50" s="215"/>
      <c r="M50" s="215"/>
      <c r="N50" s="215"/>
      <c r="O50" s="215"/>
      <c r="P50" s="215"/>
      <c r="Q50" s="215"/>
      <c r="R50" s="215"/>
      <c r="S50" s="215"/>
      <c r="T50" s="215"/>
      <c r="U50" s="215"/>
      <c r="V50" s="215"/>
      <c r="W50" s="215"/>
      <c r="X50" s="215"/>
      <c r="Y50" s="215"/>
      <c r="Z50" s="215"/>
      <c r="AA50" s="215"/>
      <c r="AB50" s="215"/>
      <c r="AC50" s="215"/>
      <c r="AD50" s="215"/>
      <c r="AE50" s="215"/>
    </row>
    <row r="51" spans="12:31" ht="15.75" customHeight="1">
      <c r="L51" s="215"/>
      <c r="M51" s="215"/>
      <c r="N51" s="215"/>
      <c r="O51" s="215"/>
      <c r="P51" s="215"/>
      <c r="Q51" s="215"/>
      <c r="R51" s="215"/>
      <c r="S51" s="215"/>
      <c r="T51" s="215"/>
      <c r="U51" s="215"/>
      <c r="V51" s="215"/>
      <c r="W51" s="215"/>
      <c r="X51" s="215"/>
      <c r="Y51" s="215"/>
      <c r="Z51" s="215"/>
      <c r="AA51" s="215"/>
      <c r="AB51" s="215"/>
      <c r="AC51" s="215"/>
      <c r="AD51" s="215"/>
      <c r="AE51" s="215"/>
    </row>
  </sheetData>
  <mergeCells count="17">
    <mergeCell ref="C13:D13"/>
    <mergeCell ref="C14:D14"/>
    <mergeCell ref="C15:D15"/>
    <mergeCell ref="C16:D16"/>
    <mergeCell ref="C17:D17"/>
    <mergeCell ref="J5:J6"/>
    <mergeCell ref="C8:D8"/>
    <mergeCell ref="C9:D9"/>
    <mergeCell ref="C10:D10"/>
    <mergeCell ref="C11:D11"/>
    <mergeCell ref="C12:D12"/>
    <mergeCell ref="C5:D6"/>
    <mergeCell ref="E5:E6"/>
    <mergeCell ref="F5:F6"/>
    <mergeCell ref="G5:G6"/>
    <mergeCell ref="H5:H6"/>
    <mergeCell ref="I5:I6"/>
  </mergeCells>
  <phoneticPr fontId="3"/>
  <pageMargins left="0.51181102362204722" right="0.51181102362204722" top="0.55118110236220474" bottom="0.55118110236220474" header="0.31496062992125984" footer="0.31496062992125984"/>
  <pageSetup paperSize="9" firstPageNumber="19" orientation="portrait" useFirstPageNumber="1" r:id="rId1"/>
  <headerFooter>
    <oddFooter>&amp;C&amp;"HGPｺﾞｼｯｸM,ﾒﾃﾞｨｳﾑ"&amp;10&amp;P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BA29E-FFE6-4268-9E28-7062DC45CD8A}">
  <dimension ref="B1:AN47"/>
  <sheetViews>
    <sheetView tabSelected="1" view="pageBreakPreview" zoomScaleNormal="100" zoomScaleSheetLayoutView="100" workbookViewId="0">
      <selection activeCell="Q33" sqref="Q33:V33"/>
    </sheetView>
  </sheetViews>
  <sheetFormatPr defaultColWidth="2.625" defaultRowHeight="15.75" customHeight="1"/>
  <cols>
    <col min="1" max="8" width="2.625" style="40"/>
    <col min="9" max="9" width="2.625" style="40" customWidth="1"/>
    <col min="10" max="19" width="2.625" style="40"/>
    <col min="20" max="20" width="2.25" style="40" customWidth="1"/>
    <col min="21" max="30" width="2.625" style="40" customWidth="1"/>
    <col min="31" max="35" width="2.625" style="40"/>
    <col min="36" max="36" width="0.125" style="40" customWidth="1"/>
    <col min="37" max="41" width="2.625" style="40" customWidth="1"/>
    <col min="42" max="16384" width="2.625" style="40"/>
  </cols>
  <sheetData>
    <row r="1" spans="2:40" s="4" customFormat="1" ht="15.75" customHeigh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2:40" s="5" customFormat="1" ht="15.75" customHeight="1">
      <c r="C2" s="143" t="s">
        <v>432</v>
      </c>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row>
    <row r="3" spans="2:40" s="5" customFormat="1" ht="15.75" customHeight="1" thickBot="1">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H3" s="7" t="s">
        <v>433</v>
      </c>
      <c r="AN3" s="7"/>
    </row>
    <row r="4" spans="2:40" ht="15.75" customHeight="1" thickTop="1">
      <c r="C4" s="8" t="s">
        <v>434</v>
      </c>
      <c r="D4" s="8"/>
      <c r="E4" s="8"/>
      <c r="F4" s="8"/>
      <c r="G4" s="8"/>
      <c r="H4" s="8"/>
      <c r="I4" s="8"/>
      <c r="J4" s="8"/>
      <c r="K4" s="9" t="s">
        <v>435</v>
      </c>
      <c r="L4" s="8"/>
      <c r="M4" s="8"/>
      <c r="N4" s="8"/>
      <c r="O4" s="8"/>
      <c r="P4" s="8"/>
      <c r="Q4" s="189" t="s">
        <v>436</v>
      </c>
      <c r="R4" s="148"/>
      <c r="S4" s="148"/>
      <c r="T4" s="148"/>
      <c r="U4" s="148"/>
      <c r="V4" s="288"/>
      <c r="W4" s="188" t="s">
        <v>437</v>
      </c>
      <c r="X4" s="188"/>
      <c r="Y4" s="188"/>
      <c r="Z4" s="188"/>
      <c r="AA4" s="188"/>
      <c r="AB4" s="188"/>
      <c r="AC4" s="148" t="s">
        <v>148</v>
      </c>
      <c r="AD4" s="148"/>
      <c r="AE4" s="148"/>
      <c r="AF4" s="148"/>
      <c r="AG4" s="148"/>
      <c r="AH4" s="148"/>
    </row>
    <row r="5" spans="2:40" ht="15.75" customHeight="1">
      <c r="C5" s="27"/>
      <c r="D5" s="27"/>
      <c r="E5" s="27"/>
      <c r="F5" s="27"/>
      <c r="G5" s="27"/>
      <c r="H5" s="27"/>
      <c r="I5" s="27"/>
      <c r="J5" s="27"/>
      <c r="K5" s="154" t="s">
        <v>101</v>
      </c>
      <c r="L5" s="615"/>
      <c r="M5" s="289"/>
      <c r="N5" s="615" t="s">
        <v>98</v>
      </c>
      <c r="O5" s="615"/>
      <c r="P5" s="615"/>
      <c r="Q5" s="154" t="s">
        <v>101</v>
      </c>
      <c r="R5" s="615"/>
      <c r="S5" s="289"/>
      <c r="T5" s="154" t="s">
        <v>98</v>
      </c>
      <c r="U5" s="615"/>
      <c r="V5" s="289"/>
      <c r="W5" s="57" t="s">
        <v>438</v>
      </c>
      <c r="X5" s="57"/>
      <c r="Y5" s="57"/>
      <c r="Z5" s="151" t="s">
        <v>98</v>
      </c>
      <c r="AA5" s="151"/>
      <c r="AB5" s="151"/>
      <c r="AC5" s="615" t="s">
        <v>438</v>
      </c>
      <c r="AD5" s="615"/>
      <c r="AE5" s="289"/>
      <c r="AF5" s="27" t="s">
        <v>98</v>
      </c>
      <c r="AG5" s="27"/>
      <c r="AH5" s="27"/>
    </row>
    <row r="6" spans="2:40" s="35" customFormat="1" ht="15.75" customHeight="1">
      <c r="C6" s="36"/>
      <c r="D6" s="36"/>
      <c r="E6" s="36"/>
      <c r="F6" s="36"/>
      <c r="G6" s="36"/>
      <c r="H6" s="36"/>
      <c r="I6" s="36"/>
      <c r="J6" s="36"/>
      <c r="K6" s="256" t="s">
        <v>107</v>
      </c>
      <c r="L6" s="36"/>
      <c r="M6" s="36"/>
      <c r="N6" s="256" t="s">
        <v>108</v>
      </c>
      <c r="O6" s="36"/>
      <c r="P6" s="36"/>
      <c r="Q6" s="37" t="s">
        <v>107</v>
      </c>
      <c r="R6" s="38"/>
      <c r="S6" s="39"/>
      <c r="T6" s="37" t="s">
        <v>108</v>
      </c>
      <c r="U6" s="38"/>
      <c r="V6" s="39"/>
      <c r="W6" s="135" t="s">
        <v>107</v>
      </c>
      <c r="X6" s="135"/>
      <c r="Y6" s="135"/>
      <c r="Z6" s="135" t="s">
        <v>108</v>
      </c>
      <c r="AA6" s="135"/>
      <c r="AB6" s="135"/>
      <c r="AC6" s="38" t="s">
        <v>13</v>
      </c>
      <c r="AD6" s="38"/>
      <c r="AE6" s="39"/>
      <c r="AF6" s="38" t="s">
        <v>13</v>
      </c>
      <c r="AG6" s="38"/>
      <c r="AH6" s="38"/>
    </row>
    <row r="7" spans="2:40" ht="15.75" customHeight="1">
      <c r="C7" s="616" t="s">
        <v>104</v>
      </c>
      <c r="D7" s="616"/>
      <c r="E7" s="616"/>
      <c r="F7" s="616"/>
      <c r="G7" s="616"/>
      <c r="H7" s="616"/>
      <c r="I7" s="616"/>
      <c r="J7" s="616"/>
      <c r="K7" s="617">
        <f>SUM(K9:M22)</f>
        <v>7367</v>
      </c>
      <c r="L7" s="618"/>
      <c r="M7" s="619"/>
      <c r="N7" s="620">
        <f>SUM(N9:P22)</f>
        <v>18808</v>
      </c>
      <c r="O7" s="618"/>
      <c r="P7" s="619"/>
      <c r="Q7" s="198">
        <v>7234</v>
      </c>
      <c r="R7" s="196"/>
      <c r="S7" s="197"/>
      <c r="T7" s="198">
        <v>18677</v>
      </c>
      <c r="U7" s="196"/>
      <c r="V7" s="197"/>
      <c r="W7" s="621">
        <f>K7-Q7</f>
        <v>133</v>
      </c>
      <c r="X7" s="621"/>
      <c r="Y7" s="621"/>
      <c r="Z7" s="621">
        <f>N7-T7</f>
        <v>131</v>
      </c>
      <c r="AA7" s="621"/>
      <c r="AB7" s="621"/>
      <c r="AC7" s="622">
        <f>K7/Q7*100-100</f>
        <v>1.8385402267072237</v>
      </c>
      <c r="AD7" s="622"/>
      <c r="AE7" s="623"/>
      <c r="AF7" s="622">
        <f>N7/T7*100-100</f>
        <v>0.701397440702479</v>
      </c>
      <c r="AG7" s="622"/>
      <c r="AH7" s="622"/>
    </row>
    <row r="8" spans="2:40" ht="15.75" customHeight="1">
      <c r="C8" s="624"/>
      <c r="D8" s="624"/>
      <c r="E8" s="624"/>
      <c r="F8" s="624"/>
      <c r="G8" s="624"/>
      <c r="H8" s="624"/>
      <c r="I8" s="624"/>
      <c r="J8" s="624"/>
      <c r="K8" s="67"/>
      <c r="L8" s="68"/>
      <c r="M8" s="69"/>
      <c r="N8" s="68"/>
      <c r="O8" s="68"/>
      <c r="P8" s="69"/>
      <c r="Q8" s="625"/>
      <c r="R8" s="626"/>
      <c r="S8" s="627"/>
      <c r="T8" s="628"/>
      <c r="U8" s="629"/>
      <c r="V8" s="630"/>
      <c r="W8" s="631"/>
      <c r="X8" s="631"/>
      <c r="Y8" s="631"/>
      <c r="Z8" s="631"/>
      <c r="AA8" s="631"/>
      <c r="AB8" s="631"/>
      <c r="AC8" s="632"/>
      <c r="AD8" s="632"/>
      <c r="AE8" s="633"/>
      <c r="AF8" s="632"/>
      <c r="AG8" s="632"/>
      <c r="AH8" s="632"/>
    </row>
    <row r="9" spans="2:40" ht="15.75" customHeight="1">
      <c r="C9" s="624" t="s">
        <v>439</v>
      </c>
      <c r="D9" s="624"/>
      <c r="E9" s="624"/>
      <c r="F9" s="624"/>
      <c r="G9" s="624"/>
      <c r="H9" s="624"/>
      <c r="I9" s="624"/>
      <c r="J9" s="624"/>
      <c r="K9" s="172">
        <v>52</v>
      </c>
      <c r="L9" s="173"/>
      <c r="M9" s="174"/>
      <c r="N9" s="634">
        <v>119</v>
      </c>
      <c r="O9" s="634"/>
      <c r="P9" s="174"/>
      <c r="Q9" s="172">
        <v>53</v>
      </c>
      <c r="R9" s="173"/>
      <c r="S9" s="174"/>
      <c r="T9" s="172">
        <v>123</v>
      </c>
      <c r="U9" s="173"/>
      <c r="V9" s="174"/>
      <c r="W9" s="631">
        <f t="shared" ref="W9:W22" si="0">K9-Q9</f>
        <v>-1</v>
      </c>
      <c r="X9" s="631"/>
      <c r="Y9" s="631"/>
      <c r="Z9" s="631">
        <f t="shared" ref="Z9:Z22" si="1">N9-T9</f>
        <v>-4</v>
      </c>
      <c r="AA9" s="631"/>
      <c r="AB9" s="631"/>
      <c r="AC9" s="632">
        <f t="shared" ref="AC9:AC22" si="2">K9/Q9*100-100</f>
        <v>-1.8867924528301927</v>
      </c>
      <c r="AD9" s="632"/>
      <c r="AE9" s="633"/>
      <c r="AF9" s="632">
        <f t="shared" ref="AF9:AF22" si="3">N9/T9*100-100</f>
        <v>-3.2520325203252014</v>
      </c>
      <c r="AG9" s="632"/>
      <c r="AH9" s="632"/>
    </row>
    <row r="10" spans="2:40" ht="15.75" customHeight="1">
      <c r="C10" s="624" t="s">
        <v>440</v>
      </c>
      <c r="D10" s="624"/>
      <c r="E10" s="624"/>
      <c r="F10" s="624"/>
      <c r="G10" s="624"/>
      <c r="H10" s="624"/>
      <c r="I10" s="624"/>
      <c r="J10" s="624"/>
      <c r="K10" s="172">
        <v>275</v>
      </c>
      <c r="L10" s="173"/>
      <c r="M10" s="174"/>
      <c r="N10" s="634">
        <v>1097</v>
      </c>
      <c r="O10" s="634"/>
      <c r="P10" s="174"/>
      <c r="Q10" s="172">
        <v>274</v>
      </c>
      <c r="R10" s="173"/>
      <c r="S10" s="174"/>
      <c r="T10" s="172">
        <v>1108</v>
      </c>
      <c r="U10" s="173"/>
      <c r="V10" s="174"/>
      <c r="W10" s="631">
        <f t="shared" si="0"/>
        <v>1</v>
      </c>
      <c r="X10" s="631"/>
      <c r="Y10" s="631"/>
      <c r="Z10" s="631">
        <f t="shared" si="1"/>
        <v>-11</v>
      </c>
      <c r="AA10" s="631"/>
      <c r="AB10" s="631"/>
      <c r="AC10" s="632">
        <f t="shared" si="2"/>
        <v>0.36496350364963348</v>
      </c>
      <c r="AD10" s="632"/>
      <c r="AE10" s="633"/>
      <c r="AF10" s="632">
        <f t="shared" si="3"/>
        <v>-0.9927797833935017</v>
      </c>
      <c r="AG10" s="632"/>
      <c r="AH10" s="632"/>
    </row>
    <row r="11" spans="2:40" ht="15.75" customHeight="1">
      <c r="C11" s="624" t="s">
        <v>441</v>
      </c>
      <c r="D11" s="624"/>
      <c r="E11" s="624"/>
      <c r="F11" s="624"/>
      <c r="G11" s="624"/>
      <c r="H11" s="624"/>
      <c r="I11" s="624"/>
      <c r="J11" s="624"/>
      <c r="K11" s="172">
        <v>928</v>
      </c>
      <c r="L11" s="173"/>
      <c r="M11" s="174"/>
      <c r="N11" s="634">
        <v>2444</v>
      </c>
      <c r="O11" s="634"/>
      <c r="P11" s="174"/>
      <c r="Q11" s="172">
        <v>922</v>
      </c>
      <c r="R11" s="173"/>
      <c r="S11" s="174"/>
      <c r="T11" s="172">
        <v>2455</v>
      </c>
      <c r="U11" s="173"/>
      <c r="V11" s="174"/>
      <c r="W11" s="631">
        <f t="shared" si="0"/>
        <v>6</v>
      </c>
      <c r="X11" s="631"/>
      <c r="Y11" s="631"/>
      <c r="Z11" s="631">
        <f t="shared" si="1"/>
        <v>-11</v>
      </c>
      <c r="AA11" s="631"/>
      <c r="AB11" s="631"/>
      <c r="AC11" s="632">
        <f t="shared" si="2"/>
        <v>0.65075921908895396</v>
      </c>
      <c r="AD11" s="632"/>
      <c r="AE11" s="633"/>
      <c r="AF11" s="632">
        <f t="shared" si="3"/>
        <v>-0.44806517311609184</v>
      </c>
      <c r="AG11" s="632"/>
      <c r="AH11" s="632"/>
    </row>
    <row r="12" spans="2:40" ht="15.75" customHeight="1">
      <c r="C12" s="624" t="s">
        <v>442</v>
      </c>
      <c r="D12" s="624"/>
      <c r="E12" s="624"/>
      <c r="F12" s="624"/>
      <c r="G12" s="624"/>
      <c r="H12" s="624"/>
      <c r="I12" s="624"/>
      <c r="J12" s="624"/>
      <c r="K12" s="172">
        <v>533</v>
      </c>
      <c r="L12" s="173"/>
      <c r="M12" s="174"/>
      <c r="N12" s="634">
        <v>1299</v>
      </c>
      <c r="O12" s="634"/>
      <c r="P12" s="174"/>
      <c r="Q12" s="172">
        <v>530</v>
      </c>
      <c r="R12" s="173"/>
      <c r="S12" s="174"/>
      <c r="T12" s="172">
        <v>1304</v>
      </c>
      <c r="U12" s="173"/>
      <c r="V12" s="174"/>
      <c r="W12" s="631">
        <f t="shared" si="0"/>
        <v>3</v>
      </c>
      <c r="X12" s="631"/>
      <c r="Y12" s="631"/>
      <c r="Z12" s="631">
        <f t="shared" si="1"/>
        <v>-5</v>
      </c>
      <c r="AA12" s="631"/>
      <c r="AB12" s="631"/>
      <c r="AC12" s="632">
        <f t="shared" si="2"/>
        <v>0.56603773584906492</v>
      </c>
      <c r="AD12" s="632"/>
      <c r="AE12" s="633"/>
      <c r="AF12" s="632">
        <f t="shared" si="3"/>
        <v>-0.38343558282208789</v>
      </c>
      <c r="AG12" s="632"/>
      <c r="AH12" s="632"/>
    </row>
    <row r="13" spans="2:40" ht="15.75" customHeight="1">
      <c r="C13" s="624" t="s">
        <v>443</v>
      </c>
      <c r="D13" s="624"/>
      <c r="E13" s="624"/>
      <c r="F13" s="624"/>
      <c r="G13" s="624"/>
      <c r="H13" s="624"/>
      <c r="I13" s="624"/>
      <c r="J13" s="624"/>
      <c r="K13" s="172">
        <v>719</v>
      </c>
      <c r="L13" s="173"/>
      <c r="M13" s="174"/>
      <c r="N13" s="634">
        <v>1785</v>
      </c>
      <c r="O13" s="634"/>
      <c r="P13" s="174"/>
      <c r="Q13" s="172">
        <v>694</v>
      </c>
      <c r="R13" s="173"/>
      <c r="S13" s="174"/>
      <c r="T13" s="172">
        <v>1753</v>
      </c>
      <c r="U13" s="173"/>
      <c r="V13" s="174"/>
      <c r="W13" s="631">
        <f t="shared" si="0"/>
        <v>25</v>
      </c>
      <c r="X13" s="631"/>
      <c r="Y13" s="631"/>
      <c r="Z13" s="631">
        <f t="shared" si="1"/>
        <v>32</v>
      </c>
      <c r="AA13" s="631"/>
      <c r="AB13" s="631"/>
      <c r="AC13" s="632">
        <f t="shared" si="2"/>
        <v>3.6023054755043233</v>
      </c>
      <c r="AD13" s="632"/>
      <c r="AE13" s="633"/>
      <c r="AF13" s="632">
        <f t="shared" si="3"/>
        <v>1.8254420992584102</v>
      </c>
      <c r="AG13" s="632"/>
      <c r="AH13" s="632"/>
    </row>
    <row r="14" spans="2:40" ht="15.75" customHeight="1">
      <c r="C14" s="624" t="s">
        <v>444</v>
      </c>
      <c r="D14" s="624"/>
      <c r="E14" s="624"/>
      <c r="F14" s="624"/>
      <c r="G14" s="624"/>
      <c r="H14" s="624"/>
      <c r="I14" s="624"/>
      <c r="J14" s="624"/>
      <c r="K14" s="172">
        <v>328</v>
      </c>
      <c r="L14" s="173"/>
      <c r="M14" s="174"/>
      <c r="N14" s="634">
        <v>966</v>
      </c>
      <c r="O14" s="634"/>
      <c r="P14" s="174"/>
      <c r="Q14" s="172">
        <v>320</v>
      </c>
      <c r="R14" s="173"/>
      <c r="S14" s="174"/>
      <c r="T14" s="172">
        <v>954</v>
      </c>
      <c r="U14" s="173"/>
      <c r="V14" s="174"/>
      <c r="W14" s="631">
        <f t="shared" si="0"/>
        <v>8</v>
      </c>
      <c r="X14" s="631"/>
      <c r="Y14" s="631"/>
      <c r="Z14" s="631">
        <f t="shared" si="1"/>
        <v>12</v>
      </c>
      <c r="AA14" s="631"/>
      <c r="AB14" s="631"/>
      <c r="AC14" s="632">
        <f t="shared" si="2"/>
        <v>2.4999999999999858</v>
      </c>
      <c r="AD14" s="632"/>
      <c r="AE14" s="633"/>
      <c r="AF14" s="632">
        <f t="shared" si="3"/>
        <v>1.2578616352201237</v>
      </c>
      <c r="AG14" s="632"/>
      <c r="AH14" s="632"/>
    </row>
    <row r="15" spans="2:40" ht="15.75" customHeight="1">
      <c r="C15" s="624" t="s">
        <v>445</v>
      </c>
      <c r="D15" s="624"/>
      <c r="E15" s="624"/>
      <c r="F15" s="624"/>
      <c r="G15" s="624"/>
      <c r="H15" s="624"/>
      <c r="I15" s="624"/>
      <c r="J15" s="624"/>
      <c r="K15" s="172">
        <v>409</v>
      </c>
      <c r="L15" s="173"/>
      <c r="M15" s="174"/>
      <c r="N15" s="634">
        <v>1091</v>
      </c>
      <c r="O15" s="634"/>
      <c r="P15" s="174"/>
      <c r="Q15" s="172">
        <v>400</v>
      </c>
      <c r="R15" s="173"/>
      <c r="S15" s="174"/>
      <c r="T15" s="172">
        <v>1082</v>
      </c>
      <c r="U15" s="173"/>
      <c r="V15" s="174"/>
      <c r="W15" s="631">
        <f t="shared" si="0"/>
        <v>9</v>
      </c>
      <c r="X15" s="631"/>
      <c r="Y15" s="631"/>
      <c r="Z15" s="631">
        <f t="shared" si="1"/>
        <v>9</v>
      </c>
      <c r="AA15" s="631"/>
      <c r="AB15" s="631"/>
      <c r="AC15" s="632">
        <f t="shared" si="2"/>
        <v>2.25</v>
      </c>
      <c r="AD15" s="632"/>
      <c r="AE15" s="633"/>
      <c r="AF15" s="632">
        <f t="shared" si="3"/>
        <v>0.83179297597042989</v>
      </c>
      <c r="AG15" s="632"/>
      <c r="AH15" s="632"/>
    </row>
    <row r="16" spans="2:40" ht="15.75" customHeight="1">
      <c r="C16" s="624" t="s">
        <v>446</v>
      </c>
      <c r="D16" s="624"/>
      <c r="E16" s="624"/>
      <c r="F16" s="624"/>
      <c r="G16" s="624"/>
      <c r="H16" s="624"/>
      <c r="I16" s="624"/>
      <c r="J16" s="624"/>
      <c r="K16" s="172">
        <v>561</v>
      </c>
      <c r="L16" s="173"/>
      <c r="M16" s="174"/>
      <c r="N16" s="634">
        <v>1489</v>
      </c>
      <c r="O16" s="634"/>
      <c r="P16" s="174"/>
      <c r="Q16" s="172">
        <v>548</v>
      </c>
      <c r="R16" s="173"/>
      <c r="S16" s="174"/>
      <c r="T16" s="172">
        <v>1486</v>
      </c>
      <c r="U16" s="173"/>
      <c r="V16" s="174"/>
      <c r="W16" s="631">
        <f t="shared" si="0"/>
        <v>13</v>
      </c>
      <c r="X16" s="631"/>
      <c r="Y16" s="631"/>
      <c r="Z16" s="631">
        <f t="shared" si="1"/>
        <v>3</v>
      </c>
      <c r="AA16" s="631"/>
      <c r="AB16" s="631"/>
      <c r="AC16" s="632">
        <f t="shared" si="2"/>
        <v>2.3722627737226247</v>
      </c>
      <c r="AD16" s="632"/>
      <c r="AE16" s="633"/>
      <c r="AF16" s="632">
        <f t="shared" si="3"/>
        <v>0.20188425302826829</v>
      </c>
      <c r="AG16" s="632"/>
      <c r="AH16" s="632"/>
    </row>
    <row r="17" spans="3:40" ht="15.75" customHeight="1">
      <c r="C17" s="624" t="s">
        <v>447</v>
      </c>
      <c r="D17" s="624"/>
      <c r="E17" s="624"/>
      <c r="F17" s="624"/>
      <c r="G17" s="624"/>
      <c r="H17" s="624"/>
      <c r="I17" s="624"/>
      <c r="J17" s="624"/>
      <c r="K17" s="172">
        <v>193</v>
      </c>
      <c r="L17" s="173"/>
      <c r="M17" s="174"/>
      <c r="N17" s="634">
        <v>447</v>
      </c>
      <c r="O17" s="634"/>
      <c r="P17" s="174"/>
      <c r="Q17" s="172">
        <v>190</v>
      </c>
      <c r="R17" s="173"/>
      <c r="S17" s="174"/>
      <c r="T17" s="172">
        <v>448</v>
      </c>
      <c r="U17" s="173"/>
      <c r="V17" s="174"/>
      <c r="W17" s="631">
        <f t="shared" si="0"/>
        <v>3</v>
      </c>
      <c r="X17" s="631"/>
      <c r="Y17" s="631"/>
      <c r="Z17" s="631">
        <f t="shared" si="1"/>
        <v>-1</v>
      </c>
      <c r="AA17" s="631"/>
      <c r="AB17" s="631"/>
      <c r="AC17" s="632">
        <f t="shared" si="2"/>
        <v>1.5789473684210549</v>
      </c>
      <c r="AD17" s="632"/>
      <c r="AE17" s="633"/>
      <c r="AF17" s="632">
        <f t="shared" si="3"/>
        <v>-0.2232142857142918</v>
      </c>
      <c r="AG17" s="632"/>
      <c r="AH17" s="632"/>
    </row>
    <row r="18" spans="3:40" ht="15.75" customHeight="1">
      <c r="C18" s="624" t="s">
        <v>448</v>
      </c>
      <c r="D18" s="624"/>
      <c r="E18" s="624"/>
      <c r="F18" s="624"/>
      <c r="G18" s="624"/>
      <c r="H18" s="624"/>
      <c r="I18" s="624"/>
      <c r="J18" s="624"/>
      <c r="K18" s="172">
        <v>217</v>
      </c>
      <c r="L18" s="173"/>
      <c r="M18" s="174"/>
      <c r="N18" s="634">
        <v>532</v>
      </c>
      <c r="O18" s="634"/>
      <c r="P18" s="174"/>
      <c r="Q18" s="172">
        <v>225</v>
      </c>
      <c r="R18" s="173"/>
      <c r="S18" s="174"/>
      <c r="T18" s="172">
        <v>561</v>
      </c>
      <c r="U18" s="173"/>
      <c r="V18" s="174"/>
      <c r="W18" s="631">
        <f t="shared" si="0"/>
        <v>-8</v>
      </c>
      <c r="X18" s="631"/>
      <c r="Y18" s="631"/>
      <c r="Z18" s="631">
        <f t="shared" si="1"/>
        <v>-29</v>
      </c>
      <c r="AA18" s="631"/>
      <c r="AB18" s="631"/>
      <c r="AC18" s="632">
        <f t="shared" si="2"/>
        <v>-3.5555555555555571</v>
      </c>
      <c r="AD18" s="632"/>
      <c r="AE18" s="633"/>
      <c r="AF18" s="632">
        <f t="shared" si="3"/>
        <v>-5.1693404634580986</v>
      </c>
      <c r="AG18" s="632"/>
      <c r="AH18" s="632"/>
    </row>
    <row r="19" spans="3:40" ht="15.75" customHeight="1">
      <c r="C19" s="624" t="s">
        <v>449</v>
      </c>
      <c r="D19" s="624"/>
      <c r="E19" s="624"/>
      <c r="F19" s="624"/>
      <c r="G19" s="624"/>
      <c r="H19" s="624"/>
      <c r="I19" s="624"/>
      <c r="J19" s="624"/>
      <c r="K19" s="172">
        <v>694</v>
      </c>
      <c r="L19" s="173"/>
      <c r="M19" s="174"/>
      <c r="N19" s="634">
        <v>1741</v>
      </c>
      <c r="O19" s="634"/>
      <c r="P19" s="174"/>
      <c r="Q19" s="172">
        <v>692</v>
      </c>
      <c r="R19" s="173"/>
      <c r="S19" s="174"/>
      <c r="T19" s="172">
        <v>1753</v>
      </c>
      <c r="U19" s="173"/>
      <c r="V19" s="174"/>
      <c r="W19" s="631">
        <f t="shared" si="0"/>
        <v>2</v>
      </c>
      <c r="X19" s="631"/>
      <c r="Y19" s="631"/>
      <c r="Z19" s="631">
        <f t="shared" si="1"/>
        <v>-12</v>
      </c>
      <c r="AA19" s="631"/>
      <c r="AB19" s="631"/>
      <c r="AC19" s="632">
        <f t="shared" si="2"/>
        <v>0.28901734104044863</v>
      </c>
      <c r="AD19" s="632"/>
      <c r="AE19" s="633"/>
      <c r="AF19" s="632">
        <f t="shared" si="3"/>
        <v>-0.68454078722190559</v>
      </c>
      <c r="AG19" s="632"/>
      <c r="AH19" s="632"/>
    </row>
    <row r="20" spans="3:40" ht="15.75" customHeight="1">
      <c r="C20" s="624" t="s">
        <v>450</v>
      </c>
      <c r="D20" s="624"/>
      <c r="E20" s="624"/>
      <c r="F20" s="624"/>
      <c r="G20" s="624"/>
      <c r="H20" s="624"/>
      <c r="I20" s="624"/>
      <c r="J20" s="624"/>
      <c r="K20" s="172">
        <v>1467</v>
      </c>
      <c r="L20" s="173"/>
      <c r="M20" s="174"/>
      <c r="N20" s="634">
        <v>3163</v>
      </c>
      <c r="O20" s="634"/>
      <c r="P20" s="174"/>
      <c r="Q20" s="172">
        <v>1418</v>
      </c>
      <c r="R20" s="173"/>
      <c r="S20" s="174"/>
      <c r="T20" s="172">
        <v>3071</v>
      </c>
      <c r="U20" s="173"/>
      <c r="V20" s="174"/>
      <c r="W20" s="631">
        <f t="shared" si="0"/>
        <v>49</v>
      </c>
      <c r="X20" s="631"/>
      <c r="Y20" s="631"/>
      <c r="Z20" s="631">
        <f t="shared" si="1"/>
        <v>92</v>
      </c>
      <c r="AA20" s="631"/>
      <c r="AB20" s="631"/>
      <c r="AC20" s="632">
        <f t="shared" si="2"/>
        <v>3.455571227080398</v>
      </c>
      <c r="AD20" s="632"/>
      <c r="AE20" s="633"/>
      <c r="AF20" s="632">
        <f t="shared" si="3"/>
        <v>2.9957668511885345</v>
      </c>
      <c r="AG20" s="632"/>
      <c r="AH20" s="632"/>
    </row>
    <row r="21" spans="3:40" ht="15.75" customHeight="1">
      <c r="C21" s="624" t="s">
        <v>451</v>
      </c>
      <c r="D21" s="624"/>
      <c r="E21" s="624"/>
      <c r="F21" s="624"/>
      <c r="G21" s="624"/>
      <c r="H21" s="624"/>
      <c r="I21" s="624"/>
      <c r="J21" s="624"/>
      <c r="K21" s="172">
        <v>463</v>
      </c>
      <c r="L21" s="173"/>
      <c r="M21" s="174"/>
      <c r="N21" s="634">
        <v>1086</v>
      </c>
      <c r="O21" s="634"/>
      <c r="P21" s="174"/>
      <c r="Q21" s="67">
        <v>466</v>
      </c>
      <c r="R21" s="68"/>
      <c r="S21" s="69"/>
      <c r="T21" s="172">
        <v>1101</v>
      </c>
      <c r="U21" s="173"/>
      <c r="V21" s="174"/>
      <c r="W21" s="631">
        <f t="shared" si="0"/>
        <v>-3</v>
      </c>
      <c r="X21" s="631"/>
      <c r="Y21" s="631"/>
      <c r="Z21" s="631">
        <f t="shared" si="1"/>
        <v>-15</v>
      </c>
      <c r="AA21" s="631"/>
      <c r="AB21" s="631"/>
      <c r="AC21" s="632">
        <f t="shared" si="2"/>
        <v>-0.64377682403433312</v>
      </c>
      <c r="AD21" s="632"/>
      <c r="AE21" s="633"/>
      <c r="AF21" s="632">
        <f t="shared" si="3"/>
        <v>-1.3623978201634799</v>
      </c>
      <c r="AG21" s="632"/>
      <c r="AH21" s="632"/>
    </row>
    <row r="22" spans="3:40" ht="15.75" customHeight="1">
      <c r="C22" s="624" t="s">
        <v>452</v>
      </c>
      <c r="D22" s="624"/>
      <c r="E22" s="624"/>
      <c r="F22" s="624"/>
      <c r="G22" s="624"/>
      <c r="H22" s="624"/>
      <c r="I22" s="624"/>
      <c r="J22" s="624"/>
      <c r="K22" s="172">
        <v>528</v>
      </c>
      <c r="L22" s="173"/>
      <c r="M22" s="174"/>
      <c r="N22" s="634">
        <v>1549</v>
      </c>
      <c r="O22" s="634"/>
      <c r="P22" s="174"/>
      <c r="Q22" s="67">
        <v>502</v>
      </c>
      <c r="R22" s="68"/>
      <c r="S22" s="69"/>
      <c r="T22" s="172">
        <v>1478</v>
      </c>
      <c r="U22" s="173"/>
      <c r="V22" s="174"/>
      <c r="W22" s="631">
        <f t="shared" si="0"/>
        <v>26</v>
      </c>
      <c r="X22" s="631"/>
      <c r="Y22" s="631"/>
      <c r="Z22" s="631">
        <f t="shared" si="1"/>
        <v>71</v>
      </c>
      <c r="AA22" s="631"/>
      <c r="AB22" s="631"/>
      <c r="AC22" s="632">
        <f t="shared" si="2"/>
        <v>5.1792828685258883</v>
      </c>
      <c r="AD22" s="632"/>
      <c r="AE22" s="633"/>
      <c r="AF22" s="632">
        <f t="shared" si="3"/>
        <v>4.8037889039242145</v>
      </c>
      <c r="AG22" s="632"/>
      <c r="AH22" s="632"/>
    </row>
    <row r="23" spans="3:40" ht="15.75" customHeight="1" thickBot="1">
      <c r="C23" s="459"/>
      <c r="D23" s="459"/>
      <c r="E23" s="459"/>
      <c r="F23" s="459"/>
      <c r="G23" s="459"/>
      <c r="H23" s="459"/>
      <c r="I23" s="459"/>
      <c r="J23" s="459"/>
      <c r="K23" s="635"/>
      <c r="L23" s="459"/>
      <c r="M23" s="636"/>
      <c r="N23" s="459"/>
      <c r="O23" s="459"/>
      <c r="P23" s="636"/>
      <c r="Q23" s="42"/>
      <c r="R23" s="41"/>
      <c r="S23" s="43"/>
      <c r="T23" s="42"/>
      <c r="U23" s="41"/>
      <c r="V23" s="43"/>
      <c r="W23" s="637"/>
      <c r="X23" s="637"/>
      <c r="Y23" s="637"/>
      <c r="Z23" s="637"/>
      <c r="AA23" s="637"/>
      <c r="AB23" s="637"/>
      <c r="AC23" s="41"/>
      <c r="AD23" s="41"/>
      <c r="AE23" s="43"/>
      <c r="AF23" s="41"/>
      <c r="AG23" s="41"/>
      <c r="AH23" s="41"/>
    </row>
    <row r="24" spans="3:40" ht="15.75" customHeight="1" thickTop="1">
      <c r="AC24" s="7"/>
      <c r="AI24" s="7" t="s">
        <v>453</v>
      </c>
      <c r="AN24" s="7"/>
    </row>
    <row r="25" spans="3:40" ht="15.75" customHeight="1">
      <c r="AH25" s="7"/>
    </row>
    <row r="26" spans="3:40" ht="15.75" customHeight="1" thickBot="1">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G26" s="145" t="s">
        <v>454</v>
      </c>
      <c r="AL26" s="7"/>
    </row>
    <row r="27" spans="3:40" ht="15.75" customHeight="1" thickTop="1">
      <c r="C27" s="8" t="s">
        <v>434</v>
      </c>
      <c r="D27" s="8"/>
      <c r="E27" s="8"/>
      <c r="F27" s="146"/>
      <c r="G27" s="147" t="s">
        <v>50</v>
      </c>
      <c r="H27" s="148"/>
      <c r="I27" s="148"/>
      <c r="J27" s="148"/>
      <c r="K27" s="148"/>
      <c r="L27" s="148"/>
      <c r="M27" s="638" t="s">
        <v>455</v>
      </c>
      <c r="N27" s="639"/>
      <c r="O27" s="639"/>
      <c r="P27" s="640"/>
      <c r="Q27" s="8" t="s">
        <v>120</v>
      </c>
      <c r="R27" s="8"/>
      <c r="S27" s="8"/>
      <c r="T27" s="8"/>
      <c r="U27" s="8"/>
      <c r="V27" s="8"/>
      <c r="W27" s="638" t="s">
        <v>456</v>
      </c>
      <c r="X27" s="639"/>
      <c r="Y27" s="639"/>
      <c r="Z27" s="640"/>
      <c r="AA27" s="148" t="s">
        <v>119</v>
      </c>
      <c r="AB27" s="148"/>
      <c r="AC27" s="148"/>
      <c r="AD27" s="148"/>
      <c r="AE27" s="148"/>
      <c r="AF27" s="148"/>
      <c r="AG27" s="192"/>
      <c r="AH27" s="192"/>
    </row>
    <row r="28" spans="3:40" ht="15.75" customHeight="1">
      <c r="C28" s="27"/>
      <c r="D28" s="27"/>
      <c r="E28" s="27"/>
      <c r="F28" s="149"/>
      <c r="G28" s="641" t="s">
        <v>101</v>
      </c>
      <c r="H28" s="615"/>
      <c r="I28" s="289"/>
      <c r="J28" s="154" t="s">
        <v>98</v>
      </c>
      <c r="K28" s="615"/>
      <c r="L28" s="615"/>
      <c r="M28" s="642" t="s">
        <v>101</v>
      </c>
      <c r="N28" s="643"/>
      <c r="O28" s="292" t="s">
        <v>98</v>
      </c>
      <c r="P28" s="644"/>
      <c r="Q28" s="615" t="s">
        <v>101</v>
      </c>
      <c r="R28" s="615"/>
      <c r="S28" s="615"/>
      <c r="T28" s="154" t="s">
        <v>98</v>
      </c>
      <c r="U28" s="615"/>
      <c r="V28" s="615"/>
      <c r="W28" s="642" t="s">
        <v>101</v>
      </c>
      <c r="X28" s="643"/>
      <c r="Y28" s="292" t="s">
        <v>98</v>
      </c>
      <c r="Z28" s="644"/>
      <c r="AA28" s="615" t="s">
        <v>101</v>
      </c>
      <c r="AB28" s="615"/>
      <c r="AC28" s="615"/>
      <c r="AD28" s="154" t="s">
        <v>98</v>
      </c>
      <c r="AE28" s="615"/>
      <c r="AF28" s="615"/>
      <c r="AG28" s="192"/>
      <c r="AH28" s="192"/>
    </row>
    <row r="29" spans="3:40" s="35" customFormat="1" ht="15.75" customHeight="1">
      <c r="C29" s="132"/>
      <c r="D29" s="132"/>
      <c r="E29" s="132"/>
      <c r="F29" s="132"/>
      <c r="G29" s="645" t="s">
        <v>107</v>
      </c>
      <c r="H29" s="38"/>
      <c r="I29" s="39"/>
      <c r="J29" s="37" t="s">
        <v>108</v>
      </c>
      <c r="K29" s="38"/>
      <c r="L29" s="38"/>
      <c r="M29" s="253" t="s">
        <v>107</v>
      </c>
      <c r="N29" s="36"/>
      <c r="O29" s="256" t="s">
        <v>457</v>
      </c>
      <c r="P29" s="254"/>
      <c r="Q29" s="36" t="s">
        <v>107</v>
      </c>
      <c r="R29" s="36"/>
      <c r="S29" s="36"/>
      <c r="T29" s="256" t="s">
        <v>108</v>
      </c>
      <c r="U29" s="36"/>
      <c r="V29" s="36"/>
      <c r="W29" s="253" t="s">
        <v>107</v>
      </c>
      <c r="X29" s="36"/>
      <c r="Y29" s="256" t="s">
        <v>457</v>
      </c>
      <c r="Z29" s="254"/>
      <c r="AA29" s="38" t="s">
        <v>107</v>
      </c>
      <c r="AB29" s="38"/>
      <c r="AC29" s="39"/>
      <c r="AD29" s="256" t="s">
        <v>108</v>
      </c>
      <c r="AE29" s="36"/>
      <c r="AF29" s="36"/>
      <c r="AG29" s="192"/>
      <c r="AH29" s="192"/>
      <c r="AI29" s="40"/>
      <c r="AJ29" s="40"/>
      <c r="AK29" s="40"/>
      <c r="AL29" s="40"/>
    </row>
    <row r="30" spans="3:40" ht="15.75" customHeight="1">
      <c r="C30" s="646" t="s">
        <v>104</v>
      </c>
      <c r="D30" s="646"/>
      <c r="E30" s="646"/>
      <c r="F30" s="646"/>
      <c r="G30" s="195">
        <v>6936</v>
      </c>
      <c r="H30" s="196"/>
      <c r="I30" s="197"/>
      <c r="J30" s="198">
        <f>SUM(J32:L45)</f>
        <v>18329</v>
      </c>
      <c r="K30" s="196"/>
      <c r="L30" s="196"/>
      <c r="M30" s="647">
        <f>+G30-Q30</f>
        <v>767</v>
      </c>
      <c r="N30" s="618"/>
      <c r="O30" s="617">
        <f>+J30-T30</f>
        <v>1316</v>
      </c>
      <c r="P30" s="648"/>
      <c r="Q30" s="620">
        <f>SUM(Q32:S45)</f>
        <v>6169</v>
      </c>
      <c r="R30" s="618"/>
      <c r="S30" s="618"/>
      <c r="T30" s="198">
        <f>SUM(T32:V45)</f>
        <v>17013</v>
      </c>
      <c r="U30" s="196"/>
      <c r="V30" s="196"/>
      <c r="W30" s="647">
        <f>+Q30-AA30</f>
        <v>420</v>
      </c>
      <c r="X30" s="618"/>
      <c r="Y30" s="617">
        <f>+T30-AD30</f>
        <v>644</v>
      </c>
      <c r="Z30" s="648"/>
      <c r="AA30" s="620">
        <f>SUM(AA32:AC45)</f>
        <v>5749</v>
      </c>
      <c r="AB30" s="618"/>
      <c r="AC30" s="619"/>
      <c r="AD30" s="198">
        <f>SUM(AD32:AF45)</f>
        <v>16369</v>
      </c>
      <c r="AE30" s="196"/>
      <c r="AF30" s="196"/>
      <c r="AG30" s="192"/>
      <c r="AH30" s="192"/>
    </row>
    <row r="31" spans="3:40" ht="15.75" customHeight="1">
      <c r="C31" s="72"/>
      <c r="D31" s="72"/>
      <c r="E31" s="72"/>
      <c r="F31" s="72"/>
      <c r="G31" s="649"/>
      <c r="H31" s="626"/>
      <c r="I31" s="627"/>
      <c r="J31" s="628"/>
      <c r="K31" s="629"/>
      <c r="L31" s="629"/>
      <c r="M31" s="650"/>
      <c r="N31" s="82"/>
      <c r="O31" s="651"/>
      <c r="P31" s="104"/>
      <c r="Q31" s="82"/>
      <c r="R31" s="82"/>
      <c r="S31" s="82"/>
      <c r="T31" s="172"/>
      <c r="U31" s="173"/>
      <c r="V31" s="173"/>
      <c r="W31" s="650"/>
      <c r="X31" s="82"/>
      <c r="Y31" s="651"/>
      <c r="Z31" s="104"/>
      <c r="AA31" s="82"/>
      <c r="AB31" s="82"/>
      <c r="AC31" s="652"/>
      <c r="AD31" s="172"/>
      <c r="AE31" s="173"/>
      <c r="AF31" s="173"/>
    </row>
    <row r="32" spans="3:40" ht="15.75" customHeight="1">
      <c r="C32" s="166" t="s">
        <v>439</v>
      </c>
      <c r="D32" s="166"/>
      <c r="E32" s="166"/>
      <c r="F32" s="166"/>
      <c r="G32" s="199">
        <v>53</v>
      </c>
      <c r="H32" s="173"/>
      <c r="I32" s="174"/>
      <c r="J32" s="172">
        <v>129</v>
      </c>
      <c r="K32" s="173"/>
      <c r="L32" s="173"/>
      <c r="M32" s="653">
        <f>+G32-Q32</f>
        <v>3</v>
      </c>
      <c r="N32" s="654"/>
      <c r="O32" s="655">
        <f>+J32-T32</f>
        <v>6</v>
      </c>
      <c r="P32" s="656"/>
      <c r="Q32" s="173">
        <v>50</v>
      </c>
      <c r="R32" s="173"/>
      <c r="S32" s="173"/>
      <c r="T32" s="172">
        <v>123</v>
      </c>
      <c r="U32" s="173"/>
      <c r="V32" s="173"/>
      <c r="W32" s="653">
        <f t="shared" ref="W32:W44" si="4">+Q32-AA32</f>
        <v>0</v>
      </c>
      <c r="X32" s="654"/>
      <c r="Y32" s="655">
        <f t="shared" ref="Y32:Y44" si="5">+T32-AD32</f>
        <v>-21</v>
      </c>
      <c r="Z32" s="656"/>
      <c r="AA32" s="173">
        <v>50</v>
      </c>
      <c r="AB32" s="173"/>
      <c r="AC32" s="174"/>
      <c r="AD32" s="172">
        <v>144</v>
      </c>
      <c r="AE32" s="173"/>
      <c r="AF32" s="173"/>
    </row>
    <row r="33" spans="3:32" ht="15.75" customHeight="1">
      <c r="C33" s="166" t="s">
        <v>440</v>
      </c>
      <c r="D33" s="166"/>
      <c r="E33" s="166"/>
      <c r="F33" s="166"/>
      <c r="G33" s="199">
        <v>267</v>
      </c>
      <c r="H33" s="173"/>
      <c r="I33" s="174"/>
      <c r="J33" s="172">
        <v>1124</v>
      </c>
      <c r="K33" s="173"/>
      <c r="L33" s="173"/>
      <c r="M33" s="653">
        <f t="shared" ref="M33:M45" si="6">+G33-Q33</f>
        <v>-1</v>
      </c>
      <c r="N33" s="654"/>
      <c r="O33" s="655">
        <f t="shared" ref="O33:O45" si="7">+J33-T33</f>
        <v>-35</v>
      </c>
      <c r="P33" s="656"/>
      <c r="Q33" s="173">
        <v>268</v>
      </c>
      <c r="R33" s="173"/>
      <c r="S33" s="173"/>
      <c r="T33" s="172">
        <v>1159</v>
      </c>
      <c r="U33" s="173"/>
      <c r="V33" s="173"/>
      <c r="W33" s="653">
        <f t="shared" si="4"/>
        <v>-11</v>
      </c>
      <c r="X33" s="654"/>
      <c r="Y33" s="655">
        <f t="shared" si="5"/>
        <v>-48</v>
      </c>
      <c r="Z33" s="656"/>
      <c r="AA33" s="173">
        <v>279</v>
      </c>
      <c r="AB33" s="173"/>
      <c r="AC33" s="174"/>
      <c r="AD33" s="172">
        <v>1207</v>
      </c>
      <c r="AE33" s="173"/>
      <c r="AF33" s="173"/>
    </row>
    <row r="34" spans="3:32" ht="15.75" customHeight="1">
      <c r="C34" s="166" t="s">
        <v>441</v>
      </c>
      <c r="D34" s="166"/>
      <c r="E34" s="166"/>
      <c r="F34" s="166"/>
      <c r="G34" s="199">
        <v>882</v>
      </c>
      <c r="H34" s="173"/>
      <c r="I34" s="174"/>
      <c r="J34" s="172">
        <v>2417</v>
      </c>
      <c r="K34" s="173"/>
      <c r="L34" s="173"/>
      <c r="M34" s="653">
        <f t="shared" si="6"/>
        <v>57</v>
      </c>
      <c r="N34" s="654"/>
      <c r="O34" s="655">
        <f t="shared" si="7"/>
        <v>15</v>
      </c>
      <c r="P34" s="656"/>
      <c r="Q34" s="173">
        <v>825</v>
      </c>
      <c r="R34" s="173"/>
      <c r="S34" s="173"/>
      <c r="T34" s="172">
        <v>2402</v>
      </c>
      <c r="U34" s="173"/>
      <c r="V34" s="173"/>
      <c r="W34" s="653">
        <f t="shared" si="4"/>
        <v>65</v>
      </c>
      <c r="X34" s="654"/>
      <c r="Y34" s="655">
        <f t="shared" si="5"/>
        <v>129</v>
      </c>
      <c r="Z34" s="656"/>
      <c r="AA34" s="173">
        <v>760</v>
      </c>
      <c r="AB34" s="173"/>
      <c r="AC34" s="174"/>
      <c r="AD34" s="172">
        <v>2273</v>
      </c>
      <c r="AE34" s="173"/>
      <c r="AF34" s="173"/>
    </row>
    <row r="35" spans="3:32" ht="15.75" customHeight="1">
      <c r="C35" s="166" t="s">
        <v>442</v>
      </c>
      <c r="D35" s="166"/>
      <c r="E35" s="166"/>
      <c r="F35" s="166"/>
      <c r="G35" s="199">
        <v>493</v>
      </c>
      <c r="H35" s="173"/>
      <c r="I35" s="174"/>
      <c r="J35" s="172">
        <v>1261</v>
      </c>
      <c r="K35" s="173"/>
      <c r="L35" s="173"/>
      <c r="M35" s="653">
        <f t="shared" si="6"/>
        <v>86</v>
      </c>
      <c r="N35" s="654"/>
      <c r="O35" s="655">
        <f t="shared" si="7"/>
        <v>123</v>
      </c>
      <c r="P35" s="656"/>
      <c r="Q35" s="173">
        <v>407</v>
      </c>
      <c r="R35" s="173"/>
      <c r="S35" s="173"/>
      <c r="T35" s="172">
        <v>1138</v>
      </c>
      <c r="U35" s="173"/>
      <c r="V35" s="173"/>
      <c r="W35" s="653">
        <f t="shared" si="4"/>
        <v>-8</v>
      </c>
      <c r="X35" s="654"/>
      <c r="Y35" s="655">
        <f t="shared" si="5"/>
        <v>-72</v>
      </c>
      <c r="Z35" s="656"/>
      <c r="AA35" s="173">
        <v>415</v>
      </c>
      <c r="AB35" s="173"/>
      <c r="AC35" s="174"/>
      <c r="AD35" s="172">
        <v>1210</v>
      </c>
      <c r="AE35" s="173"/>
      <c r="AF35" s="173"/>
    </row>
    <row r="36" spans="3:32" ht="15.75" customHeight="1">
      <c r="C36" s="166" t="s">
        <v>443</v>
      </c>
      <c r="D36" s="166"/>
      <c r="E36" s="166"/>
      <c r="F36" s="166"/>
      <c r="G36" s="199">
        <v>659</v>
      </c>
      <c r="H36" s="173"/>
      <c r="I36" s="174"/>
      <c r="J36" s="172">
        <v>1726</v>
      </c>
      <c r="K36" s="173"/>
      <c r="L36" s="173"/>
      <c r="M36" s="653">
        <f t="shared" si="6"/>
        <v>80</v>
      </c>
      <c r="N36" s="654"/>
      <c r="O36" s="655">
        <f t="shared" si="7"/>
        <v>81</v>
      </c>
      <c r="P36" s="656"/>
      <c r="Q36" s="173">
        <v>579</v>
      </c>
      <c r="R36" s="173"/>
      <c r="S36" s="173"/>
      <c r="T36" s="172">
        <v>1645</v>
      </c>
      <c r="U36" s="173"/>
      <c r="V36" s="173"/>
      <c r="W36" s="653">
        <f t="shared" si="4"/>
        <v>21</v>
      </c>
      <c r="X36" s="654"/>
      <c r="Y36" s="655">
        <f t="shared" si="5"/>
        <v>14</v>
      </c>
      <c r="Z36" s="656"/>
      <c r="AA36" s="173">
        <v>558</v>
      </c>
      <c r="AB36" s="173"/>
      <c r="AC36" s="174"/>
      <c r="AD36" s="172">
        <v>1631</v>
      </c>
      <c r="AE36" s="173"/>
      <c r="AF36" s="173"/>
    </row>
    <row r="37" spans="3:32" ht="15.75" customHeight="1">
      <c r="C37" s="166" t="s">
        <v>444</v>
      </c>
      <c r="D37" s="166"/>
      <c r="E37" s="166"/>
      <c r="F37" s="166"/>
      <c r="G37" s="199">
        <v>308</v>
      </c>
      <c r="H37" s="173"/>
      <c r="I37" s="174"/>
      <c r="J37" s="172">
        <v>944</v>
      </c>
      <c r="K37" s="173"/>
      <c r="L37" s="173"/>
      <c r="M37" s="653">
        <f t="shared" si="6"/>
        <v>20</v>
      </c>
      <c r="N37" s="654"/>
      <c r="O37" s="655">
        <f t="shared" si="7"/>
        <v>36</v>
      </c>
      <c r="P37" s="656"/>
      <c r="Q37" s="173">
        <v>288</v>
      </c>
      <c r="R37" s="173"/>
      <c r="S37" s="173"/>
      <c r="T37" s="172">
        <v>908</v>
      </c>
      <c r="U37" s="173"/>
      <c r="V37" s="173"/>
      <c r="W37" s="653">
        <f t="shared" si="4"/>
        <v>1</v>
      </c>
      <c r="X37" s="654"/>
      <c r="Y37" s="655">
        <f t="shared" si="5"/>
        <v>2</v>
      </c>
      <c r="Z37" s="656"/>
      <c r="AA37" s="173">
        <v>287</v>
      </c>
      <c r="AB37" s="173"/>
      <c r="AC37" s="174"/>
      <c r="AD37" s="172">
        <v>906</v>
      </c>
      <c r="AE37" s="173"/>
      <c r="AF37" s="173"/>
    </row>
    <row r="38" spans="3:32" ht="15.75" customHeight="1">
      <c r="C38" s="166" t="s">
        <v>445</v>
      </c>
      <c r="D38" s="166"/>
      <c r="E38" s="166"/>
      <c r="F38" s="166"/>
      <c r="G38" s="199">
        <v>400</v>
      </c>
      <c r="H38" s="173"/>
      <c r="I38" s="174"/>
      <c r="J38" s="172">
        <v>1072</v>
      </c>
      <c r="K38" s="173"/>
      <c r="L38" s="173"/>
      <c r="M38" s="653">
        <f t="shared" si="6"/>
        <v>34</v>
      </c>
      <c r="N38" s="654"/>
      <c r="O38" s="655">
        <f t="shared" si="7"/>
        <v>8</v>
      </c>
      <c r="P38" s="656"/>
      <c r="Q38" s="173">
        <v>366</v>
      </c>
      <c r="R38" s="173"/>
      <c r="S38" s="173"/>
      <c r="T38" s="172">
        <v>1064</v>
      </c>
      <c r="U38" s="173"/>
      <c r="V38" s="173"/>
      <c r="W38" s="653">
        <f t="shared" si="4"/>
        <v>-39</v>
      </c>
      <c r="X38" s="654"/>
      <c r="Y38" s="655">
        <f t="shared" si="5"/>
        <v>-144</v>
      </c>
      <c r="Z38" s="656"/>
      <c r="AA38" s="173">
        <v>405</v>
      </c>
      <c r="AB38" s="173"/>
      <c r="AC38" s="174"/>
      <c r="AD38" s="172">
        <v>1208</v>
      </c>
      <c r="AE38" s="173"/>
      <c r="AF38" s="173"/>
    </row>
    <row r="39" spans="3:32" ht="15.75" customHeight="1">
      <c r="C39" s="166" t="s">
        <v>446</v>
      </c>
      <c r="D39" s="166"/>
      <c r="E39" s="166"/>
      <c r="F39" s="166"/>
      <c r="G39" s="199">
        <v>528</v>
      </c>
      <c r="H39" s="173"/>
      <c r="I39" s="174"/>
      <c r="J39" s="172">
        <v>1459</v>
      </c>
      <c r="K39" s="173"/>
      <c r="L39" s="173"/>
      <c r="M39" s="653">
        <f t="shared" si="6"/>
        <v>24</v>
      </c>
      <c r="N39" s="654"/>
      <c r="O39" s="655">
        <f t="shared" si="7"/>
        <v>24</v>
      </c>
      <c r="P39" s="656"/>
      <c r="Q39" s="173">
        <v>504</v>
      </c>
      <c r="R39" s="173"/>
      <c r="S39" s="173"/>
      <c r="T39" s="172">
        <v>1435</v>
      </c>
      <c r="U39" s="173"/>
      <c r="V39" s="173"/>
      <c r="W39" s="653">
        <f t="shared" si="4"/>
        <v>17</v>
      </c>
      <c r="X39" s="654"/>
      <c r="Y39" s="655">
        <f t="shared" si="5"/>
        <v>41</v>
      </c>
      <c r="Z39" s="656"/>
      <c r="AA39" s="173">
        <v>487</v>
      </c>
      <c r="AB39" s="173"/>
      <c r="AC39" s="174"/>
      <c r="AD39" s="172">
        <v>1394</v>
      </c>
      <c r="AE39" s="173"/>
      <c r="AF39" s="173"/>
    </row>
    <row r="40" spans="3:32" ht="15.75" customHeight="1">
      <c r="C40" s="166" t="s">
        <v>447</v>
      </c>
      <c r="D40" s="166"/>
      <c r="E40" s="166"/>
      <c r="F40" s="166"/>
      <c r="G40" s="199">
        <v>194</v>
      </c>
      <c r="H40" s="173"/>
      <c r="I40" s="174"/>
      <c r="J40" s="172">
        <v>472</v>
      </c>
      <c r="K40" s="173"/>
      <c r="L40" s="173"/>
      <c r="M40" s="653">
        <f t="shared" si="6"/>
        <v>0</v>
      </c>
      <c r="N40" s="654"/>
      <c r="O40" s="655">
        <f t="shared" si="7"/>
        <v>-51</v>
      </c>
      <c r="P40" s="656"/>
      <c r="Q40" s="173">
        <v>194</v>
      </c>
      <c r="R40" s="173"/>
      <c r="S40" s="173"/>
      <c r="T40" s="172">
        <v>523</v>
      </c>
      <c r="U40" s="173"/>
      <c r="V40" s="173"/>
      <c r="W40" s="653">
        <f t="shared" si="4"/>
        <v>21</v>
      </c>
      <c r="X40" s="654"/>
      <c r="Y40" s="655">
        <f t="shared" si="5"/>
        <v>68</v>
      </c>
      <c r="Z40" s="656"/>
      <c r="AA40" s="173">
        <v>173</v>
      </c>
      <c r="AB40" s="173"/>
      <c r="AC40" s="174"/>
      <c r="AD40" s="172">
        <v>455</v>
      </c>
      <c r="AE40" s="173"/>
      <c r="AF40" s="173"/>
    </row>
    <row r="41" spans="3:32" ht="15.75" customHeight="1">
      <c r="C41" s="166" t="s">
        <v>448</v>
      </c>
      <c r="D41" s="166"/>
      <c r="E41" s="166"/>
      <c r="F41" s="166"/>
      <c r="G41" s="199">
        <v>221</v>
      </c>
      <c r="H41" s="173"/>
      <c r="I41" s="174"/>
      <c r="J41" s="172">
        <v>567</v>
      </c>
      <c r="K41" s="173"/>
      <c r="L41" s="173"/>
      <c r="M41" s="653">
        <f t="shared" si="6"/>
        <v>27</v>
      </c>
      <c r="N41" s="654"/>
      <c r="O41" s="655">
        <f t="shared" si="7"/>
        <v>49</v>
      </c>
      <c r="P41" s="656"/>
      <c r="Q41" s="173">
        <v>194</v>
      </c>
      <c r="R41" s="173"/>
      <c r="S41" s="173"/>
      <c r="T41" s="172">
        <v>518</v>
      </c>
      <c r="U41" s="173"/>
      <c r="V41" s="173"/>
      <c r="W41" s="653">
        <f t="shared" si="4"/>
        <v>-6</v>
      </c>
      <c r="X41" s="654"/>
      <c r="Y41" s="655">
        <f t="shared" si="5"/>
        <v>-72</v>
      </c>
      <c r="Z41" s="656"/>
      <c r="AA41" s="173">
        <v>200</v>
      </c>
      <c r="AB41" s="173"/>
      <c r="AC41" s="174"/>
      <c r="AD41" s="172">
        <v>590</v>
      </c>
      <c r="AE41" s="173"/>
      <c r="AF41" s="173"/>
    </row>
    <row r="42" spans="3:32" ht="15.75" customHeight="1">
      <c r="C42" s="166" t="s">
        <v>449</v>
      </c>
      <c r="D42" s="166"/>
      <c r="E42" s="166"/>
      <c r="F42" s="166"/>
      <c r="G42" s="199">
        <v>686</v>
      </c>
      <c r="H42" s="173"/>
      <c r="I42" s="174"/>
      <c r="J42" s="172">
        <v>1788</v>
      </c>
      <c r="K42" s="173"/>
      <c r="L42" s="173"/>
      <c r="M42" s="653">
        <f t="shared" si="6"/>
        <v>70</v>
      </c>
      <c r="N42" s="654"/>
      <c r="O42" s="655">
        <f t="shared" si="7"/>
        <v>82</v>
      </c>
      <c r="P42" s="656"/>
      <c r="Q42" s="173">
        <v>616</v>
      </c>
      <c r="R42" s="173"/>
      <c r="S42" s="173"/>
      <c r="T42" s="172">
        <v>1706</v>
      </c>
      <c r="U42" s="173"/>
      <c r="V42" s="173"/>
      <c r="W42" s="653">
        <f t="shared" si="4"/>
        <v>-11</v>
      </c>
      <c r="X42" s="654"/>
      <c r="Y42" s="655">
        <f t="shared" si="5"/>
        <v>-29</v>
      </c>
      <c r="Z42" s="656"/>
      <c r="AA42" s="173">
        <v>627</v>
      </c>
      <c r="AB42" s="173"/>
      <c r="AC42" s="174"/>
      <c r="AD42" s="172">
        <v>1735</v>
      </c>
      <c r="AE42" s="173"/>
      <c r="AF42" s="173"/>
    </row>
    <row r="43" spans="3:32" ht="15.75" customHeight="1">
      <c r="C43" s="166" t="s">
        <v>450</v>
      </c>
      <c r="D43" s="166"/>
      <c r="E43" s="166"/>
      <c r="F43" s="166"/>
      <c r="G43" s="199">
        <v>1363</v>
      </c>
      <c r="H43" s="173"/>
      <c r="I43" s="174"/>
      <c r="J43" s="172">
        <v>3058</v>
      </c>
      <c r="K43" s="173"/>
      <c r="L43" s="173"/>
      <c r="M43" s="653">
        <f t="shared" si="6"/>
        <v>74</v>
      </c>
      <c r="N43" s="654"/>
      <c r="O43" s="655">
        <f t="shared" si="7"/>
        <v>89</v>
      </c>
      <c r="P43" s="656"/>
      <c r="Q43" s="173">
        <v>1289</v>
      </c>
      <c r="R43" s="173"/>
      <c r="S43" s="173"/>
      <c r="T43" s="172">
        <v>2969</v>
      </c>
      <c r="U43" s="173"/>
      <c r="V43" s="173"/>
      <c r="W43" s="653">
        <f t="shared" si="4"/>
        <v>125</v>
      </c>
      <c r="X43" s="654"/>
      <c r="Y43" s="655">
        <f t="shared" si="5"/>
        <v>132</v>
      </c>
      <c r="Z43" s="656"/>
      <c r="AA43" s="173">
        <v>1164</v>
      </c>
      <c r="AB43" s="173"/>
      <c r="AC43" s="174"/>
      <c r="AD43" s="172">
        <v>2837</v>
      </c>
      <c r="AE43" s="173"/>
      <c r="AF43" s="173"/>
    </row>
    <row r="44" spans="3:32" ht="15.75" customHeight="1">
      <c r="C44" s="657" t="s">
        <v>451</v>
      </c>
      <c r="D44" s="657"/>
      <c r="E44" s="657"/>
      <c r="F44" s="657"/>
      <c r="G44" s="658">
        <v>465</v>
      </c>
      <c r="H44" s="68"/>
      <c r="I44" s="69"/>
      <c r="J44" s="172">
        <v>1115</v>
      </c>
      <c r="K44" s="173"/>
      <c r="L44" s="173"/>
      <c r="M44" s="653">
        <f t="shared" si="6"/>
        <v>-9</v>
      </c>
      <c r="N44" s="654"/>
      <c r="O44" s="655">
        <f t="shared" si="7"/>
        <v>-18</v>
      </c>
      <c r="P44" s="656"/>
      <c r="Q44" s="68">
        <v>474</v>
      </c>
      <c r="R44" s="68"/>
      <c r="S44" s="68"/>
      <c r="T44" s="172">
        <v>1133</v>
      </c>
      <c r="U44" s="173"/>
      <c r="V44" s="173"/>
      <c r="W44" s="653">
        <f t="shared" si="4"/>
        <v>130</v>
      </c>
      <c r="X44" s="654"/>
      <c r="Y44" s="655">
        <f t="shared" si="5"/>
        <v>354</v>
      </c>
      <c r="Z44" s="656"/>
      <c r="AA44" s="68">
        <v>344</v>
      </c>
      <c r="AB44" s="68"/>
      <c r="AC44" s="69"/>
      <c r="AD44" s="172">
        <v>779</v>
      </c>
      <c r="AE44" s="173"/>
      <c r="AF44" s="173"/>
    </row>
    <row r="45" spans="3:32" ht="15.75" customHeight="1">
      <c r="C45" s="166" t="s">
        <v>452</v>
      </c>
      <c r="D45" s="166"/>
      <c r="E45" s="166"/>
      <c r="F45" s="166"/>
      <c r="G45" s="658">
        <v>417</v>
      </c>
      <c r="H45" s="68"/>
      <c r="I45" s="69"/>
      <c r="J45" s="172">
        <v>1197</v>
      </c>
      <c r="K45" s="173"/>
      <c r="L45" s="173"/>
      <c r="M45" s="653">
        <f t="shared" si="6"/>
        <v>302</v>
      </c>
      <c r="N45" s="654"/>
      <c r="O45" s="655">
        <f t="shared" si="7"/>
        <v>907</v>
      </c>
      <c r="P45" s="656"/>
      <c r="Q45" s="68">
        <v>115</v>
      </c>
      <c r="R45" s="68"/>
      <c r="S45" s="68"/>
      <c r="T45" s="172">
        <v>290</v>
      </c>
      <c r="U45" s="173"/>
      <c r="V45" s="173"/>
      <c r="W45" s="653">
        <v>115</v>
      </c>
      <c r="X45" s="654"/>
      <c r="Y45" s="655">
        <v>290</v>
      </c>
      <c r="Z45" s="656"/>
      <c r="AA45" s="68" t="s">
        <v>21</v>
      </c>
      <c r="AB45" s="68"/>
      <c r="AC45" s="69"/>
      <c r="AD45" s="172" t="s">
        <v>21</v>
      </c>
      <c r="AE45" s="173"/>
      <c r="AF45" s="173"/>
    </row>
    <row r="46" spans="3:32" ht="15.75" customHeight="1" thickBot="1">
      <c r="C46" s="459"/>
      <c r="D46" s="459"/>
      <c r="E46" s="459"/>
      <c r="F46" s="459"/>
      <c r="G46" s="659"/>
      <c r="H46" s="660"/>
      <c r="I46" s="660"/>
      <c r="J46" s="660"/>
      <c r="K46" s="660"/>
      <c r="L46" s="635"/>
      <c r="M46" s="661"/>
      <c r="N46" s="459"/>
      <c r="O46" s="635"/>
      <c r="P46" s="487"/>
      <c r="Q46" s="636"/>
      <c r="R46" s="660"/>
      <c r="S46" s="660"/>
      <c r="T46" s="660"/>
      <c r="U46" s="660"/>
      <c r="V46" s="635"/>
      <c r="W46" s="661"/>
      <c r="X46" s="459"/>
      <c r="Y46" s="635"/>
      <c r="Z46" s="487"/>
      <c r="AA46" s="459"/>
      <c r="AB46" s="459"/>
      <c r="AC46" s="636"/>
      <c r="AD46" s="662"/>
      <c r="AE46" s="662"/>
      <c r="AF46" s="662"/>
    </row>
    <row r="47" spans="3:32" ht="15.75" customHeight="1" thickTop="1">
      <c r="U47" s="192"/>
      <c r="V47" s="192"/>
      <c r="W47" s="192"/>
      <c r="X47" s="192"/>
      <c r="Y47" s="192"/>
      <c r="Z47" s="192"/>
      <c r="AA47" s="192"/>
      <c r="AF47" s="7" t="s">
        <v>458</v>
      </c>
    </row>
  </sheetData>
  <mergeCells count="388">
    <mergeCell ref="Q46:S46"/>
    <mergeCell ref="T46:V46"/>
    <mergeCell ref="W46:X46"/>
    <mergeCell ref="Y46:Z46"/>
    <mergeCell ref="AA46:AC46"/>
    <mergeCell ref="AD46:AF46"/>
    <mergeCell ref="T45:V45"/>
    <mergeCell ref="W45:X45"/>
    <mergeCell ref="Y45:Z45"/>
    <mergeCell ref="AA45:AC45"/>
    <mergeCell ref="AD45:AF45"/>
    <mergeCell ref="C46:F46"/>
    <mergeCell ref="G46:I46"/>
    <mergeCell ref="J46:L46"/>
    <mergeCell ref="M46:N46"/>
    <mergeCell ref="O46:P46"/>
    <mergeCell ref="C45:F45"/>
    <mergeCell ref="G45:I45"/>
    <mergeCell ref="J45:L45"/>
    <mergeCell ref="M45:N45"/>
    <mergeCell ref="O45:P45"/>
    <mergeCell ref="Q45:S45"/>
    <mergeCell ref="Q44:S44"/>
    <mergeCell ref="T44:V44"/>
    <mergeCell ref="W44:X44"/>
    <mergeCell ref="Y44:Z44"/>
    <mergeCell ref="AA44:AC44"/>
    <mergeCell ref="AD44:AF44"/>
    <mergeCell ref="T43:V43"/>
    <mergeCell ref="W43:X43"/>
    <mergeCell ref="Y43:Z43"/>
    <mergeCell ref="AA43:AC43"/>
    <mergeCell ref="AD43:AF43"/>
    <mergeCell ref="C44:F44"/>
    <mergeCell ref="G44:I44"/>
    <mergeCell ref="J44:L44"/>
    <mergeCell ref="M44:N44"/>
    <mergeCell ref="O44:P44"/>
    <mergeCell ref="C43:F43"/>
    <mergeCell ref="G43:I43"/>
    <mergeCell ref="J43:L43"/>
    <mergeCell ref="M43:N43"/>
    <mergeCell ref="O43:P43"/>
    <mergeCell ref="Q43:S43"/>
    <mergeCell ref="Q42:S42"/>
    <mergeCell ref="T42:V42"/>
    <mergeCell ref="W42:X42"/>
    <mergeCell ref="Y42:Z42"/>
    <mergeCell ref="AA42:AC42"/>
    <mergeCell ref="AD42:AF42"/>
    <mergeCell ref="T41:V41"/>
    <mergeCell ref="W41:X41"/>
    <mergeCell ref="Y41:Z41"/>
    <mergeCell ref="AA41:AC41"/>
    <mergeCell ref="AD41:AF41"/>
    <mergeCell ref="C42:F42"/>
    <mergeCell ref="G42:I42"/>
    <mergeCell ref="J42:L42"/>
    <mergeCell ref="M42:N42"/>
    <mergeCell ref="O42:P42"/>
    <mergeCell ref="C41:F41"/>
    <mergeCell ref="G41:I41"/>
    <mergeCell ref="J41:L41"/>
    <mergeCell ref="M41:N41"/>
    <mergeCell ref="O41:P41"/>
    <mergeCell ref="Q41:S41"/>
    <mergeCell ref="Q40:S40"/>
    <mergeCell ref="T40:V40"/>
    <mergeCell ref="W40:X40"/>
    <mergeCell ref="Y40:Z40"/>
    <mergeCell ref="AA40:AC40"/>
    <mergeCell ref="AD40:AF40"/>
    <mergeCell ref="T39:V39"/>
    <mergeCell ref="W39:X39"/>
    <mergeCell ref="Y39:Z39"/>
    <mergeCell ref="AA39:AC39"/>
    <mergeCell ref="AD39:AF39"/>
    <mergeCell ref="C40:F40"/>
    <mergeCell ref="G40:I40"/>
    <mergeCell ref="J40:L40"/>
    <mergeCell ref="M40:N40"/>
    <mergeCell ref="O40:P40"/>
    <mergeCell ref="C39:F39"/>
    <mergeCell ref="G39:I39"/>
    <mergeCell ref="J39:L39"/>
    <mergeCell ref="M39:N39"/>
    <mergeCell ref="O39:P39"/>
    <mergeCell ref="Q39:S39"/>
    <mergeCell ref="Q38:S38"/>
    <mergeCell ref="T38:V38"/>
    <mergeCell ref="W38:X38"/>
    <mergeCell ref="Y38:Z38"/>
    <mergeCell ref="AA38:AC38"/>
    <mergeCell ref="AD38:AF38"/>
    <mergeCell ref="T37:V37"/>
    <mergeCell ref="W37:X37"/>
    <mergeCell ref="Y37:Z37"/>
    <mergeCell ref="AA37:AC37"/>
    <mergeCell ref="AD37:AF37"/>
    <mergeCell ref="C38:F38"/>
    <mergeCell ref="G38:I38"/>
    <mergeCell ref="J38:L38"/>
    <mergeCell ref="M38:N38"/>
    <mergeCell ref="O38:P38"/>
    <mergeCell ref="C37:F37"/>
    <mergeCell ref="G37:I37"/>
    <mergeCell ref="J37:L37"/>
    <mergeCell ref="M37:N37"/>
    <mergeCell ref="O37:P37"/>
    <mergeCell ref="Q37:S37"/>
    <mergeCell ref="Q36:S36"/>
    <mergeCell ref="T36:V36"/>
    <mergeCell ref="W36:X36"/>
    <mergeCell ref="Y36:Z36"/>
    <mergeCell ref="AA36:AC36"/>
    <mergeCell ref="AD36:AF36"/>
    <mergeCell ref="T35:V35"/>
    <mergeCell ref="W35:X35"/>
    <mergeCell ref="Y35:Z35"/>
    <mergeCell ref="AA35:AC35"/>
    <mergeCell ref="AD35:AF35"/>
    <mergeCell ref="C36:F36"/>
    <mergeCell ref="G36:I36"/>
    <mergeCell ref="J36:L36"/>
    <mergeCell ref="M36:N36"/>
    <mergeCell ref="O36:P36"/>
    <mergeCell ref="C35:F35"/>
    <mergeCell ref="G35:I35"/>
    <mergeCell ref="J35:L35"/>
    <mergeCell ref="M35:N35"/>
    <mergeCell ref="O35:P35"/>
    <mergeCell ref="Q35:S35"/>
    <mergeCell ref="Q34:S34"/>
    <mergeCell ref="T34:V34"/>
    <mergeCell ref="W34:X34"/>
    <mergeCell ref="Y34:Z34"/>
    <mergeCell ref="AA34:AC34"/>
    <mergeCell ref="AD34:AF34"/>
    <mergeCell ref="T33:V33"/>
    <mergeCell ref="W33:X33"/>
    <mergeCell ref="Y33:Z33"/>
    <mergeCell ref="AA33:AC33"/>
    <mergeCell ref="AD33:AF33"/>
    <mergeCell ref="C34:F34"/>
    <mergeCell ref="G34:I34"/>
    <mergeCell ref="J34:L34"/>
    <mergeCell ref="M34:N34"/>
    <mergeCell ref="O34:P34"/>
    <mergeCell ref="W32:X32"/>
    <mergeCell ref="Y32:Z32"/>
    <mergeCell ref="AA32:AC32"/>
    <mergeCell ref="AD32:AF32"/>
    <mergeCell ref="C33:F33"/>
    <mergeCell ref="G33:I33"/>
    <mergeCell ref="J33:L33"/>
    <mergeCell ref="M33:N33"/>
    <mergeCell ref="O33:P33"/>
    <mergeCell ref="Q33:S33"/>
    <mergeCell ref="Y31:Z31"/>
    <mergeCell ref="AA31:AC31"/>
    <mergeCell ref="AD31:AF31"/>
    <mergeCell ref="C32:F32"/>
    <mergeCell ref="G32:I32"/>
    <mergeCell ref="J32:L32"/>
    <mergeCell ref="M32:N32"/>
    <mergeCell ref="O32:P32"/>
    <mergeCell ref="Q32:S32"/>
    <mergeCell ref="T32:V32"/>
    <mergeCell ref="Y30:Z30"/>
    <mergeCell ref="AA30:AC30"/>
    <mergeCell ref="AD30:AF30"/>
    <mergeCell ref="G31:I31"/>
    <mergeCell ref="J31:L31"/>
    <mergeCell ref="M31:N31"/>
    <mergeCell ref="O31:P31"/>
    <mergeCell ref="Q31:S31"/>
    <mergeCell ref="T31:V31"/>
    <mergeCell ref="W31:X31"/>
    <mergeCell ref="AA29:AC29"/>
    <mergeCell ref="AD29:AF29"/>
    <mergeCell ref="C30:F30"/>
    <mergeCell ref="G30:I30"/>
    <mergeCell ref="J30:L30"/>
    <mergeCell ref="M30:N30"/>
    <mergeCell ref="O30:P30"/>
    <mergeCell ref="Q30:S30"/>
    <mergeCell ref="T30:V30"/>
    <mergeCell ref="W30:X30"/>
    <mergeCell ref="AA28:AC28"/>
    <mergeCell ref="AD28:AF28"/>
    <mergeCell ref="G29:I29"/>
    <mergeCell ref="J29:L29"/>
    <mergeCell ref="M29:N29"/>
    <mergeCell ref="O29:P29"/>
    <mergeCell ref="Q29:S29"/>
    <mergeCell ref="T29:V29"/>
    <mergeCell ref="W29:X29"/>
    <mergeCell ref="Y29:Z29"/>
    <mergeCell ref="M28:N28"/>
    <mergeCell ref="O28:P28"/>
    <mergeCell ref="Q28:S28"/>
    <mergeCell ref="T28:V28"/>
    <mergeCell ref="W28:X28"/>
    <mergeCell ref="Y28:Z28"/>
    <mergeCell ref="AC23:AE23"/>
    <mergeCell ref="AF23:AH23"/>
    <mergeCell ref="C27:F28"/>
    <mergeCell ref="G27:L27"/>
    <mergeCell ref="M27:P27"/>
    <mergeCell ref="Q27:V27"/>
    <mergeCell ref="W27:Z27"/>
    <mergeCell ref="AA27:AF27"/>
    <mergeCell ref="G28:I28"/>
    <mergeCell ref="J28:L28"/>
    <mergeCell ref="Z22:AB22"/>
    <mergeCell ref="AC22:AE22"/>
    <mergeCell ref="AF22:AH22"/>
    <mergeCell ref="C23:J23"/>
    <mergeCell ref="K23:M23"/>
    <mergeCell ref="N23:P23"/>
    <mergeCell ref="Q23:S23"/>
    <mergeCell ref="T23:V23"/>
    <mergeCell ref="W23:Y23"/>
    <mergeCell ref="Z23:AB23"/>
    <mergeCell ref="C22:J22"/>
    <mergeCell ref="K22:M22"/>
    <mergeCell ref="N22:P22"/>
    <mergeCell ref="Q22:S22"/>
    <mergeCell ref="T22:V22"/>
    <mergeCell ref="W22:Y22"/>
    <mergeCell ref="AF20:AH20"/>
    <mergeCell ref="C21:J21"/>
    <mergeCell ref="K21:M21"/>
    <mergeCell ref="N21:P21"/>
    <mergeCell ref="Q21:S21"/>
    <mergeCell ref="T21:V21"/>
    <mergeCell ref="W21:Y21"/>
    <mergeCell ref="Z21:AB21"/>
    <mergeCell ref="AC21:AE21"/>
    <mergeCell ref="AF21:AH21"/>
    <mergeCell ref="AC19:AE19"/>
    <mergeCell ref="AF19:AH19"/>
    <mergeCell ref="C20:J20"/>
    <mergeCell ref="K20:M20"/>
    <mergeCell ref="N20:P20"/>
    <mergeCell ref="Q20:S20"/>
    <mergeCell ref="T20:V20"/>
    <mergeCell ref="W20:Y20"/>
    <mergeCell ref="Z20:AB20"/>
    <mergeCell ref="AC20:AE20"/>
    <mergeCell ref="Z18:AB18"/>
    <mergeCell ref="AC18:AE18"/>
    <mergeCell ref="AF18:AH18"/>
    <mergeCell ref="C19:J19"/>
    <mergeCell ref="K19:M19"/>
    <mergeCell ref="N19:P19"/>
    <mergeCell ref="Q19:S19"/>
    <mergeCell ref="T19:V19"/>
    <mergeCell ref="W19:Y19"/>
    <mergeCell ref="Z19:AB19"/>
    <mergeCell ref="C18:J18"/>
    <mergeCell ref="K18:M18"/>
    <mergeCell ref="N18:P18"/>
    <mergeCell ref="Q18:S18"/>
    <mergeCell ref="T18:V18"/>
    <mergeCell ref="W18:Y18"/>
    <mergeCell ref="AF16:AH16"/>
    <mergeCell ref="C17:J17"/>
    <mergeCell ref="K17:M17"/>
    <mergeCell ref="N17:P17"/>
    <mergeCell ref="Q17:S17"/>
    <mergeCell ref="T17:V17"/>
    <mergeCell ref="W17:Y17"/>
    <mergeCell ref="Z17:AB17"/>
    <mergeCell ref="AC17:AE17"/>
    <mergeCell ref="AF17:AH17"/>
    <mergeCell ref="AC15:AE15"/>
    <mergeCell ref="AF15:AH15"/>
    <mergeCell ref="C16:J16"/>
    <mergeCell ref="K16:M16"/>
    <mergeCell ref="N16:P16"/>
    <mergeCell ref="Q16:S16"/>
    <mergeCell ref="T16:V16"/>
    <mergeCell ref="W16:Y16"/>
    <mergeCell ref="Z16:AB16"/>
    <mergeCell ref="AC16:AE16"/>
    <mergeCell ref="Z14:AB14"/>
    <mergeCell ref="AC14:AE14"/>
    <mergeCell ref="AF14:AH14"/>
    <mergeCell ref="C15:J15"/>
    <mergeCell ref="K15:M15"/>
    <mergeCell ref="N15:P15"/>
    <mergeCell ref="Q15:S15"/>
    <mergeCell ref="T15:V15"/>
    <mergeCell ref="W15:Y15"/>
    <mergeCell ref="Z15:AB15"/>
    <mergeCell ref="C14:J14"/>
    <mergeCell ref="K14:M14"/>
    <mergeCell ref="N14:P14"/>
    <mergeCell ref="Q14:S14"/>
    <mergeCell ref="T14:V14"/>
    <mergeCell ref="W14:Y14"/>
    <mergeCell ref="AF12:AH12"/>
    <mergeCell ref="C13:J13"/>
    <mergeCell ref="K13:M13"/>
    <mergeCell ref="N13:P13"/>
    <mergeCell ref="Q13:S13"/>
    <mergeCell ref="T13:V13"/>
    <mergeCell ref="W13:Y13"/>
    <mergeCell ref="Z13:AB13"/>
    <mergeCell ref="AC13:AE13"/>
    <mergeCell ref="AF13:AH13"/>
    <mergeCell ref="AC11:AE11"/>
    <mergeCell ref="AF11:AH11"/>
    <mergeCell ref="C12:J12"/>
    <mergeCell ref="K12:M12"/>
    <mergeCell ref="N12:P12"/>
    <mergeCell ref="Q12:S12"/>
    <mergeCell ref="T12:V12"/>
    <mergeCell ref="W12:Y12"/>
    <mergeCell ref="Z12:AB12"/>
    <mergeCell ref="AC12:AE12"/>
    <mergeCell ref="Z10:AB10"/>
    <mergeCell ref="AC10:AE10"/>
    <mergeCell ref="AF10:AH10"/>
    <mergeCell ref="C11:J11"/>
    <mergeCell ref="K11:M11"/>
    <mergeCell ref="N11:P11"/>
    <mergeCell ref="Q11:S11"/>
    <mergeCell ref="T11:V11"/>
    <mergeCell ref="W11:Y11"/>
    <mergeCell ref="Z11:AB11"/>
    <mergeCell ref="C10:J10"/>
    <mergeCell ref="K10:M10"/>
    <mergeCell ref="N10:P10"/>
    <mergeCell ref="Q10:S10"/>
    <mergeCell ref="T10:V10"/>
    <mergeCell ref="W10:Y10"/>
    <mergeCell ref="AF8:AH8"/>
    <mergeCell ref="C9:J9"/>
    <mergeCell ref="K9:M9"/>
    <mergeCell ref="N9:P9"/>
    <mergeCell ref="Q9:S9"/>
    <mergeCell ref="T9:V9"/>
    <mergeCell ref="W9:Y9"/>
    <mergeCell ref="Z9:AB9"/>
    <mergeCell ref="AC9:AE9"/>
    <mergeCell ref="AF9:AH9"/>
    <mergeCell ref="AC7:AE7"/>
    <mergeCell ref="AF7:AH7"/>
    <mergeCell ref="C8:J8"/>
    <mergeCell ref="K8:M8"/>
    <mergeCell ref="N8:P8"/>
    <mergeCell ref="Q8:S8"/>
    <mergeCell ref="T8:V8"/>
    <mergeCell ref="W8:Y8"/>
    <mergeCell ref="Z8:AB8"/>
    <mergeCell ref="AC8:AE8"/>
    <mergeCell ref="Z6:AB6"/>
    <mergeCell ref="AC6:AE6"/>
    <mergeCell ref="AF6:AH6"/>
    <mergeCell ref="C7:J7"/>
    <mergeCell ref="K7:M7"/>
    <mergeCell ref="N7:P7"/>
    <mergeCell ref="Q7:S7"/>
    <mergeCell ref="T7:V7"/>
    <mergeCell ref="W7:Y7"/>
    <mergeCell ref="Z7:AB7"/>
    <mergeCell ref="W5:Y5"/>
    <mergeCell ref="Z5:AB5"/>
    <mergeCell ref="AC5:AE5"/>
    <mergeCell ref="AF5:AH5"/>
    <mergeCell ref="C6:J6"/>
    <mergeCell ref="K6:M6"/>
    <mergeCell ref="N6:P6"/>
    <mergeCell ref="Q6:S6"/>
    <mergeCell ref="T6:V6"/>
    <mergeCell ref="W6:Y6"/>
    <mergeCell ref="C2:AH2"/>
    <mergeCell ref="C4:J5"/>
    <mergeCell ref="K4:P4"/>
    <mergeCell ref="Q4:V4"/>
    <mergeCell ref="W4:AB4"/>
    <mergeCell ref="AC4:AH4"/>
    <mergeCell ref="K5:M5"/>
    <mergeCell ref="N5:P5"/>
    <mergeCell ref="Q5:S5"/>
    <mergeCell ref="T5:V5"/>
  </mergeCells>
  <phoneticPr fontId="3"/>
  <printOptions horizontalCentered="1"/>
  <pageMargins left="0.51181102362204722" right="0.51181102362204722" top="0.55118110236220474" bottom="0.55118110236220474" header="0.31496062992125984" footer="0.31496062992125984"/>
  <pageSetup paperSize="9" firstPageNumber="20" orientation="portrait" useFirstPageNumber="1" r:id="rId1"/>
  <headerFooter>
    <oddFooter>&amp;C&amp;"HGPｺﾞｼｯｸM,ﾒﾃﾞｨｳﾑ"&amp;10&amp;P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13</vt:i4>
      </vt:variant>
    </vt:vector>
  </HeadingPairs>
  <TitlesOfParts>
    <vt:vector size="43" baseType="lpstr">
      <vt:lpstr>A</vt:lpstr>
      <vt:lpstr>B</vt:lpstr>
      <vt:lpstr>C</vt:lpstr>
      <vt:lpstr>D</vt:lpstr>
      <vt:lpstr>E</vt:lpstr>
      <vt:lpstr>F</vt:lpstr>
      <vt:lpstr>G</vt:lpstr>
      <vt:lpstr>H</vt:lpstr>
      <vt:lpstr>I</vt:lpstr>
      <vt:lpstr>J</vt:lpstr>
      <vt:lpstr>K</vt:lpstr>
      <vt:lpstr>L</vt:lpstr>
      <vt:lpstr>M</vt:lpstr>
      <vt:lpstr>N</vt:lpstr>
      <vt:lpstr>O</vt:lpstr>
      <vt:lpstr>P</vt:lpstr>
      <vt:lpstr>Q</vt:lpstr>
      <vt:lpstr>R</vt:lpstr>
      <vt:lpstr>S</vt:lpstr>
      <vt:lpstr>T</vt:lpstr>
      <vt:lpstr>U</vt:lpstr>
      <vt:lpstr>V</vt:lpstr>
      <vt:lpstr>W</vt:lpstr>
      <vt:lpstr>X</vt:lpstr>
      <vt:lpstr>Y</vt:lpstr>
      <vt:lpstr>Z</vt:lpstr>
      <vt:lpstr>Aa</vt:lpstr>
      <vt:lpstr>Ab</vt:lpstr>
      <vt:lpstr>Ac</vt:lpstr>
      <vt:lpstr>Ad</vt:lpstr>
      <vt:lpstr>D!Print_Area</vt:lpstr>
      <vt:lpstr>E!Print_Area</vt:lpstr>
      <vt:lpstr>F!Print_Area</vt:lpstr>
      <vt:lpstr>G!Print_Area</vt:lpstr>
      <vt:lpstr>H!Print_Area</vt:lpstr>
      <vt:lpstr>I!Print_Area</vt:lpstr>
      <vt:lpstr>K!Print_Area</vt:lpstr>
      <vt:lpstr>L!Print_Area</vt:lpstr>
      <vt:lpstr>M!Print_Area</vt:lpstr>
      <vt:lpstr>Q!Print_Area</vt:lpstr>
      <vt:lpstr>X!Print_Area</vt:lpstr>
      <vt:lpstr>Y!Print_Area</vt:lpstr>
      <vt:lpstr>Z!Print_Area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小野寺 佳奈子</dc:creator>
  <cp:lastModifiedBy>小野寺 佳奈子</cp:lastModifiedBy>
  <cp:lastPrinted>2024-09-06T01:41:27Z</cp:lastPrinted>
  <dcterms:created xsi:type="dcterms:W3CDTF">2024-09-06T01:39:51Z</dcterms:created>
  <dcterms:modified xsi:type="dcterms:W3CDTF">2024-09-06T01:52:07Z</dcterms:modified>
</cp:coreProperties>
</file>