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\\172.16.32.202\f\企画総務部　\企画政策課\企画政策課共有\R04\05_統計調査\05-開成町の概要\05_HPアップ用フォルダー\R４.８月発行\統計編excel版\"/>
    </mc:Choice>
  </mc:AlternateContent>
  <xr:revisionPtr revIDLastSave="0" documentId="8_{8B553C37-1B71-4BE5-BBE5-1F2347D66221}" xr6:coauthVersionLast="45" xr6:coauthVersionMax="45" xr10:uidLastSave="{00000000-0000-0000-0000-000000000000}"/>
  <bookViews>
    <workbookView xWindow="-120" yWindow="-120" windowWidth="20730" windowHeight="11160" tabRatio="723" xr2:uid="{00000000-000D-0000-FFFF-FFFF00000000}"/>
  </bookViews>
  <sheets>
    <sheet name="M" sheetId="72" r:id="rId1"/>
  </sheets>
  <definedNames>
    <definedName name="_xlnm.Print_Area" localSheetId="0">M!$A$1:$N$51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5" i="72" l="1"/>
  <c r="N41" i="72"/>
  <c r="N37" i="72"/>
  <c r="N33" i="72"/>
  <c r="N29" i="72"/>
  <c r="N25" i="72"/>
  <c r="N21" i="72"/>
  <c r="N17" i="72"/>
  <c r="N13" i="72"/>
  <c r="N9" i="72"/>
  <c r="M45" i="72"/>
  <c r="L45" i="72"/>
  <c r="K45" i="72"/>
  <c r="J45" i="72"/>
  <c r="I45" i="72"/>
  <c r="H45" i="72"/>
  <c r="G45" i="72"/>
  <c r="M41" i="72"/>
  <c r="L41" i="72"/>
  <c r="K41" i="72"/>
  <c r="J41" i="72"/>
  <c r="I41" i="72"/>
  <c r="H41" i="72"/>
  <c r="G41" i="72"/>
  <c r="M37" i="72"/>
  <c r="L37" i="72"/>
  <c r="K37" i="72"/>
  <c r="J37" i="72"/>
  <c r="I37" i="72"/>
  <c r="H37" i="72"/>
  <c r="G37" i="72"/>
  <c r="M33" i="72"/>
  <c r="L33" i="72"/>
  <c r="K33" i="72"/>
  <c r="J33" i="72"/>
  <c r="I33" i="72"/>
  <c r="H33" i="72"/>
  <c r="G33" i="72"/>
  <c r="M29" i="72"/>
  <c r="L29" i="72"/>
  <c r="K29" i="72"/>
  <c r="J29" i="72"/>
  <c r="I29" i="72"/>
  <c r="H29" i="72"/>
  <c r="G29" i="72"/>
  <c r="M25" i="72"/>
  <c r="L25" i="72"/>
  <c r="K25" i="72"/>
  <c r="J25" i="72"/>
  <c r="I25" i="72"/>
  <c r="H25" i="72"/>
  <c r="G25" i="72"/>
  <c r="M21" i="72"/>
  <c r="L21" i="72"/>
  <c r="K21" i="72"/>
  <c r="J21" i="72"/>
  <c r="I21" i="72"/>
  <c r="H21" i="72"/>
  <c r="G21" i="72"/>
  <c r="M17" i="72"/>
  <c r="L17" i="72"/>
  <c r="K17" i="72"/>
  <c r="J17" i="72"/>
  <c r="I17" i="72"/>
  <c r="H17" i="72"/>
  <c r="G17" i="72"/>
  <c r="M13" i="72"/>
  <c r="L13" i="72"/>
  <c r="K13" i="72"/>
  <c r="J13" i="72"/>
  <c r="I13" i="72"/>
  <c r="H13" i="72"/>
  <c r="G13" i="72"/>
  <c r="M9" i="72"/>
  <c r="M49" i="72" s="1"/>
  <c r="L9" i="72"/>
  <c r="K9" i="72"/>
  <c r="J9" i="72"/>
  <c r="I9" i="72"/>
  <c r="I49" i="72" s="1"/>
  <c r="L49" i="72" l="1"/>
  <c r="N49" i="72"/>
  <c r="J49" i="72"/>
  <c r="K49" i="72"/>
  <c r="N48" i="72" l="1"/>
  <c r="M48" i="72"/>
  <c r="L48" i="72"/>
  <c r="K48" i="72"/>
  <c r="J48" i="72"/>
  <c r="I48" i="72"/>
  <c r="H48" i="72"/>
  <c r="G48" i="72"/>
  <c r="N47" i="72"/>
  <c r="M47" i="72"/>
  <c r="L47" i="72"/>
  <c r="K47" i="72"/>
  <c r="J47" i="72"/>
  <c r="I47" i="72"/>
  <c r="H47" i="72"/>
  <c r="G47" i="72"/>
  <c r="N46" i="72"/>
  <c r="M46" i="72"/>
  <c r="L46" i="72"/>
  <c r="K46" i="72"/>
  <c r="J46" i="72"/>
  <c r="I46" i="72"/>
  <c r="H46" i="72"/>
  <c r="G46" i="72"/>
  <c r="G9" i="72" l="1"/>
  <c r="G49" i="72" s="1"/>
  <c r="H9" i="72"/>
  <c r="H49" i="72" s="1"/>
</calcChain>
</file>

<file path=xl/sharedStrings.xml><?xml version="1.0" encoding="utf-8"?>
<sst xmlns="http://schemas.openxmlformats.org/spreadsheetml/2006/main" count="76" uniqueCount="30">
  <si>
    <t>平成27年</t>
    <rPh sb="0" eb="2">
      <t>ヘイセイ</t>
    </rPh>
    <rPh sb="4" eb="5">
      <t>ネン</t>
    </rPh>
    <phoneticPr fontId="2"/>
  </si>
  <si>
    <t>人</t>
    <rPh sb="0" eb="1">
      <t>ニン</t>
    </rPh>
    <phoneticPr fontId="2"/>
  </si>
  <si>
    <t>平成22年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</si>
  <si>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</si>
  <si>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</si>
  <si>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</si>
  <si>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</si>
  <si>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昭和60年</t>
    <rPh sb="0" eb="2">
      <t>ショウワ</t>
    </rPh>
    <rPh sb="4" eb="5">
      <t>ネン</t>
    </rPh>
    <phoneticPr fontId="2"/>
  </si>
  <si>
    <t>市町村</t>
    <rPh sb="0" eb="3">
      <t>シチョウソン</t>
    </rPh>
    <phoneticPr fontId="2"/>
  </si>
  <si>
    <t>小田原市</t>
    <rPh sb="0" eb="4">
      <t>オダワラシ</t>
    </rPh>
    <phoneticPr fontId="2"/>
  </si>
  <si>
    <t>真鶴町</t>
    <rPh sb="0" eb="2">
      <t>マナヅル</t>
    </rPh>
    <rPh sb="2" eb="3">
      <t>マチ</t>
    </rPh>
    <phoneticPr fontId="2"/>
  </si>
  <si>
    <t>合計</t>
    <rPh sb="0" eb="2">
      <t>ゴウケイ</t>
    </rPh>
    <phoneticPr fontId="2"/>
  </si>
  <si>
    <t>松田町</t>
    <rPh sb="0" eb="2">
      <t>マツダ</t>
    </rPh>
    <rPh sb="2" eb="3">
      <t>マチ</t>
    </rPh>
    <phoneticPr fontId="2"/>
  </si>
  <si>
    <t>出典：国勢調査</t>
    <rPh sb="0" eb="2">
      <t>シュッテン</t>
    </rPh>
    <rPh sb="3" eb="5">
      <t>コクセイ</t>
    </rPh>
    <rPh sb="5" eb="7">
      <t>チョウサ</t>
    </rPh>
    <phoneticPr fontId="2"/>
  </si>
  <si>
    <t>15歳～64歳</t>
    <phoneticPr fontId="2"/>
  </si>
  <si>
    <t>65歳以上</t>
    <phoneticPr fontId="2"/>
  </si>
  <si>
    <t>南足柄市</t>
    <phoneticPr fontId="2"/>
  </si>
  <si>
    <t>大井町</t>
    <phoneticPr fontId="2"/>
  </si>
  <si>
    <t>中井町</t>
    <phoneticPr fontId="2"/>
  </si>
  <si>
    <t>開成町</t>
    <phoneticPr fontId="2"/>
  </si>
  <si>
    <t>山北町</t>
    <phoneticPr fontId="2"/>
  </si>
  <si>
    <t>箱根町</t>
    <phoneticPr fontId="2"/>
  </si>
  <si>
    <t>湯河原町</t>
    <phoneticPr fontId="2"/>
  </si>
  <si>
    <t>15歳未満</t>
    <rPh sb="3" eb="5">
      <t>ミマン</t>
    </rPh>
    <phoneticPr fontId="2"/>
  </si>
  <si>
    <t>総数</t>
    <phoneticPr fontId="2"/>
  </si>
  <si>
    <t>総数</t>
    <phoneticPr fontId="2"/>
  </si>
  <si>
    <t>令和2年</t>
    <rPh sb="0" eb="2">
      <t>レイワ</t>
    </rPh>
    <rPh sb="3" eb="4">
      <t>ネン</t>
    </rPh>
    <phoneticPr fontId="2"/>
  </si>
  <si>
    <t>(各年10月1日現在）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</si>
  <si>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注）　総数には年齢不詳を含んでいるため、年齢別合計とは一致しない場合がある。</t>
    <rPh sb="0" eb="1">
      <t>チュウ</t>
    </rPh>
    <rPh sb="3" eb="5">
      <t>ソウスウ</t>
    </rPh>
    <rPh sb="7" eb="9">
      <t>ネンレイ</t>
    </rPh>
    <rPh sb="9" eb="11">
      <t>フショウ</t>
    </rPh>
    <rPh sb="12" eb="13">
      <t>フク</t>
    </rPh>
    <rPh sb="20" eb="22">
      <t>ネンレイ</t>
    </rPh>
    <rPh sb="22" eb="23">
      <t>ベツ</t>
    </rPh>
    <rPh sb="23" eb="25">
      <t>ゴウケイ</t>
    </rPh>
    <rPh sb="27" eb="29">
      <t>イッチ</t>
    </rPh>
    <rPh sb="32" eb="34">
      <t>バアイ</t>
    </rPh>
    <phoneticPr fontId="2"/>
  </si>
  <si>
    <t>参考：年齢（３区分）別人口の推移（県西圏域２市８町）</t>
    <rPh sb="0" eb="2">
      <t>サンコウ</t>
    </rPh>
    <rPh sb="3" eb="5">
      <t>ネンレイ</t>
    </rPh>
    <rPh sb="7" eb="9">
      <t>クブン</t>
    </rPh>
    <rPh sb="10" eb="11">
      <t>ベツ</t>
    </rPh>
    <rPh sb="11" eb="13">
      <t>ジンコウ</t>
    </rPh>
    <rPh sb="14" eb="16">
      <t>スイイ</t>
    </rPh>
    <rPh sb="17" eb="19">
      <t>ケンセイ</t>
    </rPh>
    <rPh sb="19" eb="21">
      <t>ケンイキ</t>
    </rPh>
    <rPh sb="22" eb="23">
      <t>シ</t>
    </rPh>
    <rPh sb="24" eb="25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</si>
</sst>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#,##0.00_);[Red]\(#,##0.00\)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0" fontId="13" fillId="0" borderId="0"/>
    <xf numFmtId="0" fontId="16" fillId="0" borderId="0">
      <alignment vertical="center"/>
    </xf>
    <xf numFmtId="0" fontId="12" fillId="0" borderId="0"/>
    <xf numFmtId="38" fontId="17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top"/>
    </xf>
    <xf numFmtId="0" fontId="15" fillId="0" borderId="0" xfId="0" applyFont="1" applyBorder="1" applyAlignment="1">
      <alignment horizontal="right" vertical="top"/>
    </xf>
    <xf numFmtId="0" fontId="14" fillId="0" borderId="11" xfId="0" applyFont="1" applyBorder="1" applyAlignment="1">
      <alignment horizontal="right" vertical="top"/>
    </xf>
    <xf numFmtId="188" fontId="9" fillId="0" borderId="0" xfId="0" applyNumberFormat="1" applyFont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4" fillId="0" borderId="6" xfId="0" applyFont="1" applyBorder="1" applyAlignment="1">
      <alignment horizontal="right" vertical="top"/>
    </xf>
    <xf numFmtId="38" fontId="9" fillId="0" borderId="14" xfId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5" fillId="0" borderId="11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  <xf numFmtId="38" fontId="5" fillId="0" borderId="17" xfId="1" applyFont="1" applyBorder="1" applyAlignment="1">
      <alignment horizontal="left" vertical="center"/>
    </xf>
    <xf numFmtId="38" fontId="5" fillId="0" borderId="9" xfId="1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38" fontId="9" fillId="0" borderId="4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top"/>
    </xf>
    <xf numFmtId="38" fontId="9" fillId="0" borderId="5" xfId="1" applyFont="1" applyBorder="1" applyAlignment="1">
      <alignment horizontal="right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38" fontId="11" fillId="2" borderId="3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18" xfId="1" applyFont="1" applyFill="1" applyBorder="1" applyAlignment="1">
      <alignment horizontal="left" vertical="center"/>
    </xf>
    <xf numFmtId="38" fontId="9" fillId="2" borderId="1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8">
    <cellStyle name="桁区切り" xfId="1" builtinId="6"/>
    <cellStyle name="桁区切り 2" xfId="3" xr:uid="{00000000-0005-0000-0000-000003000000}"/>
    <cellStyle name="桁区切り 3" xfId="7" xr:uid="{00000000-0005-0000-0000-000004000000}"/>
    <cellStyle name="標準" xfId="0" builtinId="0"/>
    <cellStyle name="標準 2" xfId="4" xr:uid="{00000000-0005-0000-0000-000006000000}"/>
    <cellStyle name="標準 2 2" xfId="6" xr:uid="{00000000-0005-0000-0000-000007000000}"/>
    <cellStyle name="標準 3" xfId="2" xr:uid="{00000000-0005-0000-0000-000008000000}"/>
    <cellStyle name="標準 4" xfId="5" xr:uid="{00000000-0005-0000-0000-000009000000}"/>
  </cellStyles>
  <dxfs count="0"/>
  <tableStyles count="0" defaultTableStyle="TableStyleMedium2" defaultPivotStyle="PivotStyleLight16"/>
  <colors>
    <mruColors>
      <color rgb="FF397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52"/>
  <sheetViews>
    <sheetView tabSelected="1" zoomScaleNormal="100" zoomScaleSheetLayoutView="100" workbookViewId="0">
      <selection activeCell="C5" sqref="C5:E5"/>
    </sheetView>
  </sheetViews>
  <sheetFormatPr defaultColWidth="2.625" defaultRowHeight="15.75" customHeight="1" x14ac:dyDescent="0.15"/>
  <cols>
    <col min="1" max="5" width="2.625" style="1"/>
    <col min="6" max="6" width="8.625" style="1" customWidth="1"/>
    <col min="7" max="14" width="7.625" style="1" customWidth="1"/>
    <col min="15" max="15" width="2.625" style="1"/>
    <col min="16" max="48" width="2.625" style="10"/>
    <col min="49" max="16384" width="2.625" style="1"/>
  </cols>
  <sheetData>
    <row r="1" spans="2:48" s="2" customFormat="1" ht="15.7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1"/>
      <c r="Q1" s="11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</row>
    <row r="2" spans="2:48" s="7" customFormat="1" ht="15.75" customHeight="1" x14ac:dyDescent="0.15">
      <c r="B2" s="5"/>
      <c r="C2" s="54" t="s">
        <v>29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6"/>
      <c r="P2" s="13"/>
      <c r="Q2" s="13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</row>
    <row r="3" spans="2:48" s="7" customFormat="1" ht="15.75" customHeight="1" thickBot="1" x14ac:dyDescent="0.2">
      <c r="B3" s="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9" t="s">
        <v>27</v>
      </c>
      <c r="O3" s="6"/>
      <c r="P3" s="13"/>
      <c r="Q3" s="13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</row>
    <row r="4" spans="2:48" s="2" customFormat="1" ht="32.25" customHeight="1" thickTop="1" x14ac:dyDescent="0.15">
      <c r="B4" s="8"/>
      <c r="C4" s="55" t="s">
        <v>8</v>
      </c>
      <c r="D4" s="55"/>
      <c r="E4" s="55"/>
      <c r="F4" s="57"/>
      <c r="G4" s="35" t="s">
        <v>7</v>
      </c>
      <c r="H4" s="35" t="s">
        <v>6</v>
      </c>
      <c r="I4" s="35" t="s">
        <v>5</v>
      </c>
      <c r="J4" s="35" t="s">
        <v>4</v>
      </c>
      <c r="K4" s="35" t="s">
        <v>3</v>
      </c>
      <c r="L4" s="35" t="s">
        <v>2</v>
      </c>
      <c r="M4" s="35" t="s">
        <v>0</v>
      </c>
      <c r="N4" s="35" t="s">
        <v>26</v>
      </c>
      <c r="O4" s="9"/>
      <c r="P4" s="9"/>
      <c r="Q4" s="9"/>
    </row>
    <row r="5" spans="2:48" s="18" customFormat="1" ht="15.75" customHeight="1" x14ac:dyDescent="0.15">
      <c r="C5" s="53"/>
      <c r="D5" s="53"/>
      <c r="E5" s="53"/>
      <c r="F5" s="20"/>
      <c r="G5" s="27" t="s">
        <v>1</v>
      </c>
      <c r="H5" s="27" t="s">
        <v>1</v>
      </c>
      <c r="I5" s="27" t="s">
        <v>1</v>
      </c>
      <c r="J5" s="27" t="s">
        <v>1</v>
      </c>
      <c r="K5" s="27" t="s">
        <v>1</v>
      </c>
      <c r="L5" s="27" t="s">
        <v>1</v>
      </c>
      <c r="M5" s="27" t="s">
        <v>1</v>
      </c>
      <c r="N5" s="40" t="s">
        <v>1</v>
      </c>
      <c r="O5" s="19"/>
      <c r="P5" s="19"/>
      <c r="Q5" s="19"/>
    </row>
    <row r="6" spans="2:48" s="10" customFormat="1" ht="15.75" customHeight="1" x14ac:dyDescent="0.15">
      <c r="B6" s="15"/>
      <c r="C6" s="52" t="s">
        <v>9</v>
      </c>
      <c r="D6" s="52"/>
      <c r="E6" s="52"/>
      <c r="F6" s="31" t="s">
        <v>23</v>
      </c>
      <c r="G6" s="22">
        <v>39203</v>
      </c>
      <c r="H6" s="22">
        <v>34031</v>
      </c>
      <c r="I6" s="22">
        <v>31013</v>
      </c>
      <c r="J6" s="22">
        <v>28972</v>
      </c>
      <c r="K6" s="22">
        <v>27098</v>
      </c>
      <c r="L6" s="22">
        <v>25357</v>
      </c>
      <c r="M6" s="22">
        <v>22916</v>
      </c>
      <c r="N6" s="39">
        <v>20684</v>
      </c>
      <c r="O6" s="26"/>
      <c r="P6" s="26"/>
    </row>
    <row r="7" spans="2:48" ht="15.75" customHeight="1" x14ac:dyDescent="0.15">
      <c r="C7" s="52"/>
      <c r="D7" s="52"/>
      <c r="E7" s="52"/>
      <c r="F7" s="31" t="s">
        <v>14</v>
      </c>
      <c r="G7" s="22">
        <v>128331</v>
      </c>
      <c r="H7" s="22">
        <v>136927</v>
      </c>
      <c r="I7" s="22">
        <v>140854</v>
      </c>
      <c r="J7" s="22">
        <v>137595</v>
      </c>
      <c r="K7" s="22">
        <v>131971</v>
      </c>
      <c r="L7" s="22">
        <v>125796</v>
      </c>
      <c r="M7" s="22">
        <v>116258</v>
      </c>
      <c r="N7" s="39">
        <v>108355</v>
      </c>
    </row>
    <row r="8" spans="2:48" ht="15.75" customHeight="1" x14ac:dyDescent="0.15">
      <c r="C8" s="52"/>
      <c r="D8" s="52"/>
      <c r="E8" s="52"/>
      <c r="F8" s="31" t="s">
        <v>15</v>
      </c>
      <c r="G8" s="22">
        <v>18404</v>
      </c>
      <c r="H8" s="22">
        <v>22459</v>
      </c>
      <c r="I8" s="22">
        <v>27434</v>
      </c>
      <c r="J8" s="22">
        <v>33519</v>
      </c>
      <c r="K8" s="22">
        <v>39538</v>
      </c>
      <c r="L8" s="22">
        <v>46471</v>
      </c>
      <c r="M8" s="22">
        <v>53689</v>
      </c>
      <c r="N8" s="39">
        <v>56588</v>
      </c>
    </row>
    <row r="9" spans="2:48" ht="15.75" customHeight="1" x14ac:dyDescent="0.15">
      <c r="C9" s="58"/>
      <c r="D9" s="58"/>
      <c r="E9" s="58"/>
      <c r="F9" s="32" t="s">
        <v>24</v>
      </c>
      <c r="G9" s="28">
        <f>SUM(G6:G8)</f>
        <v>185938</v>
      </c>
      <c r="H9" s="28">
        <f>SUM(H6:H8)</f>
        <v>193417</v>
      </c>
      <c r="I9" s="28">
        <f>SUM(I6:I8)+802</f>
        <v>200103</v>
      </c>
      <c r="J9" s="28">
        <f>SUM(J6:J8)+87</f>
        <v>200173</v>
      </c>
      <c r="K9" s="28">
        <f>SUM(K6:K8)+134</f>
        <v>198741</v>
      </c>
      <c r="L9" s="28">
        <f>SUM(L6:L8)+703</f>
        <v>198327</v>
      </c>
      <c r="M9" s="28">
        <f>SUM(M6:M8)+1223</f>
        <v>194086</v>
      </c>
      <c r="N9" s="41">
        <f>SUM(N6:N8)+3229</f>
        <v>188856</v>
      </c>
    </row>
    <row r="10" spans="2:48" ht="15.75" customHeight="1" x14ac:dyDescent="0.15">
      <c r="C10" s="52" t="s">
        <v>16</v>
      </c>
      <c r="D10" s="52"/>
      <c r="E10" s="52"/>
      <c r="F10" s="31" t="s">
        <v>23</v>
      </c>
      <c r="G10" s="22">
        <v>9629</v>
      </c>
      <c r="H10" s="22">
        <v>7761</v>
      </c>
      <c r="I10" s="22">
        <v>6926</v>
      </c>
      <c r="J10" s="22">
        <v>6647</v>
      </c>
      <c r="K10" s="22">
        <v>6351</v>
      </c>
      <c r="L10" s="22">
        <v>6032</v>
      </c>
      <c r="M10" s="22">
        <v>5379</v>
      </c>
      <c r="N10" s="39">
        <v>4492</v>
      </c>
    </row>
    <row r="11" spans="2:48" ht="15.75" customHeight="1" x14ac:dyDescent="0.15">
      <c r="C11" s="52"/>
      <c r="D11" s="52"/>
      <c r="E11" s="52"/>
      <c r="F11" s="31" t="s">
        <v>14</v>
      </c>
      <c r="G11" s="22">
        <v>28594</v>
      </c>
      <c r="H11" s="22">
        <v>30495</v>
      </c>
      <c r="I11" s="22">
        <v>31167</v>
      </c>
      <c r="J11" s="22">
        <v>30415</v>
      </c>
      <c r="K11" s="22">
        <v>28983</v>
      </c>
      <c r="L11" s="22">
        <v>27310</v>
      </c>
      <c r="M11" s="22">
        <v>25139</v>
      </c>
      <c r="N11" s="39">
        <v>22509</v>
      </c>
    </row>
    <row r="12" spans="2:48" ht="15.75" customHeight="1" x14ac:dyDescent="0.15">
      <c r="C12" s="52"/>
      <c r="D12" s="52"/>
      <c r="E12" s="52"/>
      <c r="F12" s="31" t="s">
        <v>15</v>
      </c>
      <c r="G12" s="22">
        <v>3483</v>
      </c>
      <c r="H12" s="22">
        <v>4344</v>
      </c>
      <c r="I12" s="22">
        <v>5503</v>
      </c>
      <c r="J12" s="22">
        <v>7072</v>
      </c>
      <c r="K12" s="22">
        <v>8800</v>
      </c>
      <c r="L12" s="22">
        <v>10651</v>
      </c>
      <c r="M12" s="22">
        <v>12722</v>
      </c>
      <c r="N12" s="39">
        <v>13440</v>
      </c>
    </row>
    <row r="13" spans="2:48" ht="15.75" customHeight="1" x14ac:dyDescent="0.15">
      <c r="C13" s="58"/>
      <c r="D13" s="58"/>
      <c r="E13" s="58"/>
      <c r="F13" s="32" t="s">
        <v>25</v>
      </c>
      <c r="G13" s="28">
        <f>SUM(G10:G12)</f>
        <v>41706</v>
      </c>
      <c r="H13" s="28">
        <f>SUM(H10:H12)</f>
        <v>42600</v>
      </c>
      <c r="I13" s="28">
        <f>SUM(I10:I12)</f>
        <v>43596</v>
      </c>
      <c r="J13" s="28">
        <f>SUM(J10:J12)+22</f>
        <v>44156</v>
      </c>
      <c r="K13" s="28">
        <f>SUM(K10:K12)</f>
        <v>44134</v>
      </c>
      <c r="L13" s="28">
        <f>SUM(L10:L12)+27</f>
        <v>44020</v>
      </c>
      <c r="M13" s="28">
        <f>SUM(M10:M12)+66</f>
        <v>43306</v>
      </c>
      <c r="N13" s="41">
        <f>SUM(N10:N12)+400</f>
        <v>40841</v>
      </c>
    </row>
    <row r="14" spans="2:48" ht="15.75" customHeight="1" x14ac:dyDescent="0.15">
      <c r="C14" s="52" t="s">
        <v>18</v>
      </c>
      <c r="D14" s="52"/>
      <c r="E14" s="52"/>
      <c r="F14" s="31" t="s">
        <v>23</v>
      </c>
      <c r="G14" s="22">
        <v>2240</v>
      </c>
      <c r="H14" s="22">
        <v>1933</v>
      </c>
      <c r="I14" s="22">
        <v>1586</v>
      </c>
      <c r="J14" s="22">
        <v>1370</v>
      </c>
      <c r="K14" s="22">
        <v>1299</v>
      </c>
      <c r="L14" s="22">
        <v>1270</v>
      </c>
      <c r="M14" s="22">
        <v>1076</v>
      </c>
      <c r="N14" s="39">
        <v>839</v>
      </c>
    </row>
    <row r="15" spans="2:48" ht="15.75" customHeight="1" x14ac:dyDescent="0.15">
      <c r="C15" s="52"/>
      <c r="D15" s="52"/>
      <c r="E15" s="52"/>
      <c r="F15" s="31" t="s">
        <v>14</v>
      </c>
      <c r="G15" s="22">
        <v>6303</v>
      </c>
      <c r="H15" s="22">
        <v>7104</v>
      </c>
      <c r="I15" s="22">
        <v>7574</v>
      </c>
      <c r="J15" s="22">
        <v>7344</v>
      </c>
      <c r="K15" s="22">
        <v>6930</v>
      </c>
      <c r="L15" s="22">
        <v>6295</v>
      </c>
      <c r="M15" s="22">
        <v>5565</v>
      </c>
      <c r="N15" s="39">
        <v>4836</v>
      </c>
    </row>
    <row r="16" spans="2:48" ht="15.75" customHeight="1" x14ac:dyDescent="0.15">
      <c r="C16" s="52"/>
      <c r="D16" s="52"/>
      <c r="E16" s="52"/>
      <c r="F16" s="31" t="s">
        <v>15</v>
      </c>
      <c r="G16" s="22">
        <v>828</v>
      </c>
      <c r="H16" s="22">
        <v>1017</v>
      </c>
      <c r="I16" s="22">
        <v>1234</v>
      </c>
      <c r="J16" s="22">
        <v>1507</v>
      </c>
      <c r="K16" s="22">
        <v>1944</v>
      </c>
      <c r="L16" s="22">
        <v>2439</v>
      </c>
      <c r="M16" s="22">
        <v>3030</v>
      </c>
      <c r="N16" s="39">
        <v>3303</v>
      </c>
    </row>
    <row r="17" spans="3:19" ht="15.75" customHeight="1" x14ac:dyDescent="0.15">
      <c r="C17" s="58"/>
      <c r="D17" s="58"/>
      <c r="E17" s="58"/>
      <c r="F17" s="32" t="s">
        <v>25</v>
      </c>
      <c r="G17" s="28">
        <f>SUM(G14:G16)</f>
        <v>9371</v>
      </c>
      <c r="H17" s="28">
        <f>SUM(H14:H16)</f>
        <v>10054</v>
      </c>
      <c r="I17" s="28">
        <f>SUM(I14:I16)+4</f>
        <v>10398</v>
      </c>
      <c r="J17" s="28">
        <f>SUM(J14:J16)+1</f>
        <v>10222</v>
      </c>
      <c r="K17" s="28">
        <f>SUM(K14:K16)</f>
        <v>10173</v>
      </c>
      <c r="L17" s="28">
        <f>SUM(L14:L16)+6</f>
        <v>10010</v>
      </c>
      <c r="M17" s="28">
        <f>SUM(M14:M16)+8</f>
        <v>9679</v>
      </c>
      <c r="N17" s="41">
        <f>SUM(N14:N16)+322</f>
        <v>9300</v>
      </c>
    </row>
    <row r="18" spans="3:19" ht="15.75" customHeight="1" x14ac:dyDescent="0.15">
      <c r="C18" s="52" t="s">
        <v>17</v>
      </c>
      <c r="D18" s="52"/>
      <c r="E18" s="52"/>
      <c r="F18" s="31" t="s">
        <v>23</v>
      </c>
      <c r="G18" s="22">
        <v>3500</v>
      </c>
      <c r="H18" s="22">
        <v>2943</v>
      </c>
      <c r="I18" s="22">
        <v>2494</v>
      </c>
      <c r="J18" s="22">
        <v>2613</v>
      </c>
      <c r="K18" s="22">
        <v>2901</v>
      </c>
      <c r="L18" s="22">
        <v>2922</v>
      </c>
      <c r="M18" s="22">
        <v>2344</v>
      </c>
      <c r="N18" s="39">
        <v>2019</v>
      </c>
    </row>
    <row r="19" spans="3:19" ht="15.75" customHeight="1" x14ac:dyDescent="0.15">
      <c r="C19" s="52"/>
      <c r="D19" s="52"/>
      <c r="E19" s="52"/>
      <c r="F19" s="31" t="s">
        <v>14</v>
      </c>
      <c r="G19" s="22">
        <v>9410</v>
      </c>
      <c r="H19" s="22">
        <v>10553</v>
      </c>
      <c r="I19" s="22">
        <v>11370</v>
      </c>
      <c r="J19" s="22">
        <v>11766</v>
      </c>
      <c r="K19" s="22">
        <v>11863</v>
      </c>
      <c r="L19" s="22">
        <v>11500</v>
      </c>
      <c r="M19" s="22">
        <v>10214</v>
      </c>
      <c r="N19" s="39">
        <v>10031</v>
      </c>
    </row>
    <row r="20" spans="3:19" ht="15.75" customHeight="1" x14ac:dyDescent="0.15">
      <c r="C20" s="52"/>
      <c r="D20" s="52"/>
      <c r="E20" s="52"/>
      <c r="F20" s="31" t="s">
        <v>15</v>
      </c>
      <c r="G20" s="22">
        <v>1096</v>
      </c>
      <c r="H20" s="22">
        <v>1392</v>
      </c>
      <c r="I20" s="22">
        <v>1730</v>
      </c>
      <c r="J20" s="22">
        <v>2203</v>
      </c>
      <c r="K20" s="22">
        <v>2763</v>
      </c>
      <c r="L20" s="22">
        <v>3550</v>
      </c>
      <c r="M20" s="22">
        <v>4441</v>
      </c>
      <c r="N20" s="39">
        <v>4963</v>
      </c>
    </row>
    <row r="21" spans="3:19" ht="15.75" customHeight="1" x14ac:dyDescent="0.15">
      <c r="C21" s="58"/>
      <c r="D21" s="58"/>
      <c r="E21" s="58"/>
      <c r="F21" s="32" t="s">
        <v>25</v>
      </c>
      <c r="G21" s="28">
        <f>SUM(G18:G20)</f>
        <v>14006</v>
      </c>
      <c r="H21" s="28">
        <f>SUM(H18:H20)+7</f>
        <v>14895</v>
      </c>
      <c r="I21" s="28">
        <f>SUM(I18:I20)+5</f>
        <v>15599</v>
      </c>
      <c r="J21" s="28">
        <f>SUM(J18:J20)</f>
        <v>16582</v>
      </c>
      <c r="K21" s="28">
        <f>SUM(K18:K20)+3</f>
        <v>17530</v>
      </c>
      <c r="L21" s="28">
        <f>SUM(L18:L20)</f>
        <v>17972</v>
      </c>
      <c r="M21" s="28">
        <f>SUM(M18:M20)+34</f>
        <v>17033</v>
      </c>
      <c r="N21" s="41">
        <f>SUM(N18:N20)+116</f>
        <v>17129</v>
      </c>
    </row>
    <row r="22" spans="3:19" ht="15.75" customHeight="1" x14ac:dyDescent="0.15">
      <c r="C22" s="52" t="s">
        <v>12</v>
      </c>
      <c r="D22" s="52"/>
      <c r="E22" s="52"/>
      <c r="F22" s="31" t="s">
        <v>23</v>
      </c>
      <c r="G22" s="22">
        <v>2587</v>
      </c>
      <c r="H22" s="22">
        <v>2305</v>
      </c>
      <c r="I22" s="22">
        <v>2134</v>
      </c>
      <c r="J22" s="22">
        <v>1833</v>
      </c>
      <c r="K22" s="22">
        <v>1526</v>
      </c>
      <c r="L22" s="22">
        <v>1255</v>
      </c>
      <c r="M22" s="22">
        <v>1118</v>
      </c>
      <c r="N22" s="39">
        <v>1030</v>
      </c>
    </row>
    <row r="23" spans="3:19" ht="15.75" customHeight="1" x14ac:dyDescent="0.15">
      <c r="C23" s="52"/>
      <c r="D23" s="52"/>
      <c r="E23" s="52"/>
      <c r="F23" s="31" t="s">
        <v>14</v>
      </c>
      <c r="G23" s="22">
        <v>8960</v>
      </c>
      <c r="H23" s="22">
        <v>9168</v>
      </c>
      <c r="I23" s="22">
        <v>9126</v>
      </c>
      <c r="J23" s="22">
        <v>8802</v>
      </c>
      <c r="K23" s="22">
        <v>8152</v>
      </c>
      <c r="L23" s="22">
        <v>7285</v>
      </c>
      <c r="M23" s="22">
        <v>6553</v>
      </c>
      <c r="N23" s="39">
        <v>6030</v>
      </c>
    </row>
    <row r="24" spans="3:19" ht="15.75" customHeight="1" x14ac:dyDescent="0.15">
      <c r="C24" s="52"/>
      <c r="D24" s="52"/>
      <c r="E24" s="52"/>
      <c r="F24" s="31" t="s">
        <v>15</v>
      </c>
      <c r="G24" s="22">
        <v>1357</v>
      </c>
      <c r="H24" s="22">
        <v>1624</v>
      </c>
      <c r="I24" s="22">
        <v>2005</v>
      </c>
      <c r="J24" s="22">
        <v>2351</v>
      </c>
      <c r="K24" s="22">
        <v>2714</v>
      </c>
      <c r="L24" s="22">
        <v>3118</v>
      </c>
      <c r="M24" s="22">
        <v>3496</v>
      </c>
      <c r="N24" s="39">
        <v>3651</v>
      </c>
    </row>
    <row r="25" spans="3:19" ht="15.75" customHeight="1" x14ac:dyDescent="0.15">
      <c r="C25" s="58"/>
      <c r="D25" s="58"/>
      <c r="E25" s="58"/>
      <c r="F25" s="32" t="s">
        <v>25</v>
      </c>
      <c r="G25" s="28">
        <f>SUM(G22:G24)</f>
        <v>12904</v>
      </c>
      <c r="H25" s="28">
        <f>SUM(H22:H24)</f>
        <v>13097</v>
      </c>
      <c r="I25" s="28">
        <f>SUM(I22:I24)+5</f>
        <v>13270</v>
      </c>
      <c r="J25" s="28">
        <f>SUM(J22:J24)+1</f>
        <v>12987</v>
      </c>
      <c r="K25" s="28">
        <f>SUM(K22:K24)+7</f>
        <v>12399</v>
      </c>
      <c r="L25" s="28">
        <f>SUM(L22:L24)+18</f>
        <v>11676</v>
      </c>
      <c r="M25" s="28">
        <f>SUM(M22:M24)+4</f>
        <v>11171</v>
      </c>
      <c r="N25" s="41">
        <f>SUM(N22:N24)+125</f>
        <v>10836</v>
      </c>
    </row>
    <row r="26" spans="3:19" ht="15.75" customHeight="1" x14ac:dyDescent="0.15">
      <c r="C26" s="52" t="s">
        <v>20</v>
      </c>
      <c r="D26" s="52"/>
      <c r="E26" s="52"/>
      <c r="F26" s="31" t="s">
        <v>23</v>
      </c>
      <c r="G26" s="22">
        <v>2892</v>
      </c>
      <c r="H26" s="22">
        <v>2664</v>
      </c>
      <c r="I26" s="22">
        <v>2356</v>
      </c>
      <c r="J26" s="22">
        <v>1875</v>
      </c>
      <c r="K26" s="22">
        <v>1503</v>
      </c>
      <c r="L26" s="22">
        <v>1202</v>
      </c>
      <c r="M26" s="22">
        <v>1032</v>
      </c>
      <c r="N26" s="39">
        <v>821</v>
      </c>
    </row>
    <row r="27" spans="3:19" ht="15.75" customHeight="1" x14ac:dyDescent="0.15">
      <c r="C27" s="52"/>
      <c r="D27" s="52"/>
      <c r="E27" s="52"/>
      <c r="F27" s="31" t="s">
        <v>14</v>
      </c>
      <c r="G27" s="22">
        <v>9377</v>
      </c>
      <c r="H27" s="22">
        <v>9528</v>
      </c>
      <c r="I27" s="22">
        <v>9466</v>
      </c>
      <c r="J27" s="22">
        <v>8820</v>
      </c>
      <c r="K27" s="22">
        <v>8021</v>
      </c>
      <c r="L27" s="22">
        <v>7237</v>
      </c>
      <c r="M27" s="22">
        <v>5965</v>
      </c>
      <c r="N27" s="39">
        <v>5039</v>
      </c>
    </row>
    <row r="28" spans="3:19" ht="15.75" customHeight="1" x14ac:dyDescent="0.15">
      <c r="C28" s="52"/>
      <c r="D28" s="52"/>
      <c r="E28" s="52"/>
      <c r="F28" s="31" t="s">
        <v>15</v>
      </c>
      <c r="G28" s="22">
        <v>1813</v>
      </c>
      <c r="H28" s="22">
        <v>2150</v>
      </c>
      <c r="I28" s="22">
        <v>2518</v>
      </c>
      <c r="J28" s="22">
        <v>2908</v>
      </c>
      <c r="K28" s="22">
        <v>3128</v>
      </c>
      <c r="L28" s="22">
        <v>3325</v>
      </c>
      <c r="M28" s="22">
        <v>3727</v>
      </c>
      <c r="N28" s="39">
        <v>3873</v>
      </c>
    </row>
    <row r="29" spans="3:19" ht="15.75" customHeight="1" x14ac:dyDescent="0.15">
      <c r="C29" s="58"/>
      <c r="D29" s="58"/>
      <c r="E29" s="58"/>
      <c r="F29" s="32" t="s">
        <v>25</v>
      </c>
      <c r="G29" s="28">
        <f>SUM(G26:G28)</f>
        <v>14082</v>
      </c>
      <c r="H29" s="28">
        <f>SUM(H26:H28)</f>
        <v>14342</v>
      </c>
      <c r="I29" s="28">
        <f>SUM(I26:I28)</f>
        <v>14340</v>
      </c>
      <c r="J29" s="28">
        <f>SUM(J26:J28)+2</f>
        <v>13605</v>
      </c>
      <c r="K29" s="28">
        <f>SUM(K26:K28)+3</f>
        <v>12655</v>
      </c>
      <c r="L29" s="28">
        <f>SUM(L26:L28)</f>
        <v>11764</v>
      </c>
      <c r="M29" s="28">
        <f>SUM(M26:M28)</f>
        <v>10724</v>
      </c>
      <c r="N29" s="41">
        <f>SUM(N26:N28)+28</f>
        <v>9761</v>
      </c>
    </row>
    <row r="30" spans="3:19" ht="15.75" customHeight="1" x14ac:dyDescent="0.15">
      <c r="C30" s="59" t="s">
        <v>19</v>
      </c>
      <c r="D30" s="59"/>
      <c r="E30" s="59"/>
      <c r="F30" s="47" t="s">
        <v>23</v>
      </c>
      <c r="G30" s="45">
        <v>2634</v>
      </c>
      <c r="H30" s="45">
        <v>2175</v>
      </c>
      <c r="I30" s="45">
        <v>1962</v>
      </c>
      <c r="J30" s="45">
        <v>2027</v>
      </c>
      <c r="K30" s="45">
        <v>2393</v>
      </c>
      <c r="L30" s="45">
        <v>2629</v>
      </c>
      <c r="M30" s="45">
        <v>2595</v>
      </c>
      <c r="N30" s="46">
        <v>2709</v>
      </c>
    </row>
    <row r="31" spans="3:19" ht="15.75" customHeight="1" x14ac:dyDescent="0.15">
      <c r="C31" s="59"/>
      <c r="D31" s="59"/>
      <c r="E31" s="59"/>
      <c r="F31" s="47" t="s">
        <v>14</v>
      </c>
      <c r="G31" s="45">
        <v>7578</v>
      </c>
      <c r="H31" s="45">
        <v>8476</v>
      </c>
      <c r="I31" s="45">
        <v>9082</v>
      </c>
      <c r="J31" s="45">
        <v>9241</v>
      </c>
      <c r="K31" s="45">
        <v>9920</v>
      </c>
      <c r="L31" s="45">
        <v>10217</v>
      </c>
      <c r="M31" s="45">
        <v>10125</v>
      </c>
      <c r="N31" s="46">
        <v>10804</v>
      </c>
    </row>
    <row r="32" spans="3:19" ht="15.75" customHeight="1" x14ac:dyDescent="0.15">
      <c r="C32" s="59"/>
      <c r="D32" s="59"/>
      <c r="E32" s="59"/>
      <c r="F32" s="47" t="s">
        <v>15</v>
      </c>
      <c r="G32" s="45">
        <v>1015</v>
      </c>
      <c r="H32" s="45">
        <v>1290</v>
      </c>
      <c r="I32" s="45">
        <v>1654</v>
      </c>
      <c r="J32" s="45">
        <v>2128</v>
      </c>
      <c r="K32" s="45">
        <v>2807</v>
      </c>
      <c r="L32" s="45">
        <v>3518</v>
      </c>
      <c r="M32" s="45">
        <v>4259</v>
      </c>
      <c r="N32" s="44">
        <v>4768</v>
      </c>
      <c r="O32" s="36"/>
      <c r="P32" s="37"/>
      <c r="Q32" s="37"/>
      <c r="R32" s="37"/>
      <c r="S32" s="37"/>
    </row>
    <row r="33" spans="1:23" ht="15.75" customHeight="1" x14ac:dyDescent="0.15">
      <c r="C33" s="60"/>
      <c r="D33" s="60"/>
      <c r="E33" s="60"/>
      <c r="F33" s="48" t="s">
        <v>25</v>
      </c>
      <c r="G33" s="49">
        <f>SUM(G30:G32)</f>
        <v>11227</v>
      </c>
      <c r="H33" s="49">
        <f>SUM(H30:H32)</f>
        <v>11941</v>
      </c>
      <c r="I33" s="49">
        <f>SUM(I30:I32)</f>
        <v>12698</v>
      </c>
      <c r="J33" s="49">
        <f>SUM(J30:J32)</f>
        <v>13396</v>
      </c>
      <c r="K33" s="49">
        <f>SUM(K30:K32)+3</f>
        <v>15123</v>
      </c>
      <c r="L33" s="49">
        <f>SUM(L30:L32)+5</f>
        <v>16369</v>
      </c>
      <c r="M33" s="49">
        <f>SUM(M30:M32)+34</f>
        <v>17013</v>
      </c>
      <c r="N33" s="50">
        <f>SUM(N30:N32)+48</f>
        <v>18329</v>
      </c>
    </row>
    <row r="34" spans="1:23" ht="15.75" customHeight="1" x14ac:dyDescent="0.15">
      <c r="C34" s="52" t="s">
        <v>21</v>
      </c>
      <c r="D34" s="52"/>
      <c r="E34" s="52"/>
      <c r="F34" s="31" t="s">
        <v>23</v>
      </c>
      <c r="G34" s="22">
        <v>3333</v>
      </c>
      <c r="H34" s="22">
        <v>2773</v>
      </c>
      <c r="I34" s="22">
        <v>2263</v>
      </c>
      <c r="J34" s="22">
        <v>1768</v>
      </c>
      <c r="K34" s="22">
        <v>1356</v>
      </c>
      <c r="L34" s="22">
        <v>1131</v>
      </c>
      <c r="M34" s="22">
        <v>896</v>
      </c>
      <c r="N34" s="39">
        <v>683</v>
      </c>
    </row>
    <row r="35" spans="1:23" s="10" customFormat="1" ht="15.75" customHeight="1" x14ac:dyDescent="0.15">
      <c r="A35" s="1"/>
      <c r="B35" s="1"/>
      <c r="C35" s="52"/>
      <c r="D35" s="52"/>
      <c r="E35" s="52"/>
      <c r="F35" s="31" t="s">
        <v>14</v>
      </c>
      <c r="G35" s="22">
        <v>14369</v>
      </c>
      <c r="H35" s="22">
        <v>14105</v>
      </c>
      <c r="I35" s="22">
        <v>13369</v>
      </c>
      <c r="J35" s="22">
        <v>10906</v>
      </c>
      <c r="K35" s="22">
        <v>9445</v>
      </c>
      <c r="L35" s="22">
        <v>8757</v>
      </c>
      <c r="M35" s="22">
        <v>6511</v>
      </c>
      <c r="N35" s="39">
        <v>5940</v>
      </c>
      <c r="O35" s="1"/>
    </row>
    <row r="36" spans="1:23" s="10" customFormat="1" ht="15.75" customHeight="1" x14ac:dyDescent="0.15">
      <c r="A36" s="1"/>
      <c r="B36" s="1"/>
      <c r="C36" s="52"/>
      <c r="D36" s="52"/>
      <c r="E36" s="52"/>
      <c r="F36" s="31" t="s">
        <v>15</v>
      </c>
      <c r="G36" s="22">
        <v>2090</v>
      </c>
      <c r="H36" s="22">
        <v>2485</v>
      </c>
      <c r="I36" s="22">
        <v>2779</v>
      </c>
      <c r="J36" s="22">
        <v>3150</v>
      </c>
      <c r="K36" s="22">
        <v>3405</v>
      </c>
      <c r="L36" s="22">
        <v>3828</v>
      </c>
      <c r="M36" s="22">
        <v>4125</v>
      </c>
      <c r="N36" s="39">
        <v>4120</v>
      </c>
      <c r="O36" s="1"/>
    </row>
    <row r="37" spans="1:23" s="10" customFormat="1" ht="15.75" customHeight="1" x14ac:dyDescent="0.15">
      <c r="A37" s="1"/>
      <c r="B37" s="1"/>
      <c r="C37" s="58"/>
      <c r="D37" s="58"/>
      <c r="E37" s="58"/>
      <c r="F37" s="32" t="s">
        <v>25</v>
      </c>
      <c r="G37" s="28">
        <f>SUM(G34:G36)</f>
        <v>19792</v>
      </c>
      <c r="H37" s="28">
        <f>SUM(H34:H36)+2</f>
        <v>19365</v>
      </c>
      <c r="I37" s="28">
        <f>SUM(I34:I36)</f>
        <v>18411</v>
      </c>
      <c r="J37" s="28">
        <f>SUM(J34:J36)+5</f>
        <v>15829</v>
      </c>
      <c r="K37" s="28">
        <f>SUM(K34:K36)</f>
        <v>14206</v>
      </c>
      <c r="L37" s="28">
        <f>SUM(L34:L36)+137</f>
        <v>13853</v>
      </c>
      <c r="M37" s="28">
        <f>SUM(M34:M36)+254</f>
        <v>11786</v>
      </c>
      <c r="N37" s="41">
        <f>SUM(N34:N36)+550</f>
        <v>11293</v>
      </c>
      <c r="O37" s="1"/>
    </row>
    <row r="38" spans="1:23" s="10" customFormat="1" ht="15.75" customHeight="1" x14ac:dyDescent="0.15">
      <c r="A38" s="1"/>
      <c r="B38" s="1"/>
      <c r="C38" s="52" t="s">
        <v>10</v>
      </c>
      <c r="D38" s="52"/>
      <c r="E38" s="52"/>
      <c r="F38" s="31" t="s">
        <v>23</v>
      </c>
      <c r="G38" s="22">
        <v>1787</v>
      </c>
      <c r="H38" s="22">
        <v>1452</v>
      </c>
      <c r="I38" s="22">
        <v>1319</v>
      </c>
      <c r="J38" s="22">
        <v>1118</v>
      </c>
      <c r="K38" s="22">
        <v>923</v>
      </c>
      <c r="L38" s="22">
        <v>733</v>
      </c>
      <c r="M38" s="22">
        <v>573</v>
      </c>
      <c r="N38" s="39">
        <v>446</v>
      </c>
      <c r="O38" s="1"/>
    </row>
    <row r="39" spans="1:23" s="10" customFormat="1" ht="15.75" customHeight="1" x14ac:dyDescent="0.15">
      <c r="A39" s="1"/>
      <c r="B39" s="1"/>
      <c r="C39" s="52"/>
      <c r="D39" s="52"/>
      <c r="E39" s="52"/>
      <c r="F39" s="31" t="s">
        <v>14</v>
      </c>
      <c r="G39" s="22">
        <v>6814</v>
      </c>
      <c r="H39" s="22">
        <v>6679</v>
      </c>
      <c r="I39" s="22">
        <v>6495</v>
      </c>
      <c r="J39" s="22">
        <v>5882</v>
      </c>
      <c r="K39" s="22">
        <v>5471</v>
      </c>
      <c r="L39" s="22">
        <v>4782</v>
      </c>
      <c r="M39" s="22">
        <v>3919</v>
      </c>
      <c r="N39" s="39">
        <v>3344</v>
      </c>
      <c r="O39" s="1"/>
    </row>
    <row r="40" spans="1:23" s="10" customFormat="1" ht="15.75" customHeight="1" x14ac:dyDescent="0.15">
      <c r="A40" s="1"/>
      <c r="B40" s="1"/>
      <c r="C40" s="52"/>
      <c r="D40" s="52"/>
      <c r="E40" s="52"/>
      <c r="F40" s="31" t="s">
        <v>15</v>
      </c>
      <c r="G40" s="22">
        <v>1233</v>
      </c>
      <c r="H40" s="22">
        <v>1452</v>
      </c>
      <c r="I40" s="22">
        <v>1790</v>
      </c>
      <c r="J40" s="22">
        <v>2067</v>
      </c>
      <c r="K40" s="22">
        <v>2320</v>
      </c>
      <c r="L40" s="22">
        <v>2697</v>
      </c>
      <c r="M40" s="22">
        <v>2840</v>
      </c>
      <c r="N40" s="39">
        <v>2923</v>
      </c>
      <c r="O40" s="1"/>
    </row>
    <row r="41" spans="1:23" s="10" customFormat="1" ht="15.75" customHeight="1" x14ac:dyDescent="0.15">
      <c r="A41" s="1"/>
      <c r="B41" s="1"/>
      <c r="C41" s="58"/>
      <c r="D41" s="58"/>
      <c r="E41" s="58"/>
      <c r="F41" s="32" t="s">
        <v>25</v>
      </c>
      <c r="G41" s="28">
        <f>SUM(G38:G40)</f>
        <v>9834</v>
      </c>
      <c r="H41" s="28">
        <f>SUM(H38:H40)+5</f>
        <v>9588</v>
      </c>
      <c r="I41" s="28">
        <f>SUM(I38:I40)+2</f>
        <v>9606</v>
      </c>
      <c r="J41" s="28">
        <f>SUM(J38:J40)+8</f>
        <v>9075</v>
      </c>
      <c r="K41" s="28">
        <f>SUM(K38:K40)</f>
        <v>8714</v>
      </c>
      <c r="L41" s="28">
        <f>SUM(L38:L40)</f>
        <v>8212</v>
      </c>
      <c r="M41" s="28">
        <f>SUM(M38:M40)+1</f>
        <v>7333</v>
      </c>
      <c r="N41" s="41">
        <f>SUM(N38:N40)+9</f>
        <v>6722</v>
      </c>
      <c r="O41" s="1"/>
    </row>
    <row r="42" spans="1:23" s="10" customFormat="1" ht="15.75" customHeight="1" x14ac:dyDescent="0.15">
      <c r="A42" s="1"/>
      <c r="B42" s="1"/>
      <c r="C42" s="52" t="s">
        <v>22</v>
      </c>
      <c r="D42" s="52"/>
      <c r="E42" s="52"/>
      <c r="F42" s="31" t="s">
        <v>23</v>
      </c>
      <c r="G42" s="25">
        <v>4727</v>
      </c>
      <c r="H42" s="25">
        <v>4171</v>
      </c>
      <c r="I42" s="25">
        <v>3882</v>
      </c>
      <c r="J42" s="25">
        <v>3627</v>
      </c>
      <c r="K42" s="25">
        <v>3270</v>
      </c>
      <c r="L42" s="25">
        <v>2846</v>
      </c>
      <c r="M42" s="25">
        <v>2271</v>
      </c>
      <c r="N42" s="42">
        <v>1749</v>
      </c>
      <c r="O42" s="1"/>
    </row>
    <row r="43" spans="1:23" s="10" customFormat="1" ht="15.75" customHeight="1" x14ac:dyDescent="0.15">
      <c r="A43" s="1"/>
      <c r="B43" s="1"/>
      <c r="C43" s="52"/>
      <c r="D43" s="52"/>
      <c r="E43" s="52"/>
      <c r="F43" s="31" t="s">
        <v>14</v>
      </c>
      <c r="G43" s="22">
        <v>17879</v>
      </c>
      <c r="H43" s="22">
        <v>19123</v>
      </c>
      <c r="I43" s="22">
        <v>19084</v>
      </c>
      <c r="J43" s="22">
        <v>17838</v>
      </c>
      <c r="K43" s="22">
        <v>16719</v>
      </c>
      <c r="L43" s="22">
        <v>15256</v>
      </c>
      <c r="M43" s="22">
        <v>12859</v>
      </c>
      <c r="N43" s="39">
        <v>11477</v>
      </c>
      <c r="O43" s="1"/>
    </row>
    <row r="44" spans="1:23" s="10" customFormat="1" ht="15.75" customHeight="1" x14ac:dyDescent="0.15">
      <c r="A44" s="1"/>
      <c r="B44" s="1"/>
      <c r="C44" s="52"/>
      <c r="D44" s="52"/>
      <c r="E44" s="52"/>
      <c r="F44" s="31" t="s">
        <v>15</v>
      </c>
      <c r="G44" s="22">
        <v>3411</v>
      </c>
      <c r="H44" s="22">
        <v>4423</v>
      </c>
      <c r="I44" s="22">
        <v>5423</v>
      </c>
      <c r="J44" s="22">
        <v>6249</v>
      </c>
      <c r="K44" s="22">
        <v>7437</v>
      </c>
      <c r="L44" s="22">
        <v>8722</v>
      </c>
      <c r="M44" s="22">
        <v>9768</v>
      </c>
      <c r="N44" s="39">
        <v>9961</v>
      </c>
      <c r="O44" s="1"/>
    </row>
    <row r="45" spans="1:23" s="10" customFormat="1" ht="15.75" customHeight="1" x14ac:dyDescent="0.15">
      <c r="A45" s="1"/>
      <c r="B45" s="1"/>
      <c r="C45" s="58"/>
      <c r="D45" s="58"/>
      <c r="E45" s="58"/>
      <c r="F45" s="32" t="s">
        <v>25</v>
      </c>
      <c r="G45" s="28">
        <f>SUM(G42:G44)+10</f>
        <v>26027</v>
      </c>
      <c r="H45" s="28">
        <f>SUM(H42:H44)</f>
        <v>27717</v>
      </c>
      <c r="I45" s="28">
        <f>SUM(I42:I44)</f>
        <v>28389</v>
      </c>
      <c r="J45" s="28">
        <f>SUM(J42:J44)+7</f>
        <v>27721</v>
      </c>
      <c r="K45" s="28">
        <f>SUM(K42:K44)</f>
        <v>27426</v>
      </c>
      <c r="L45" s="28">
        <f>SUM(L42:L44)+24</f>
        <v>26848</v>
      </c>
      <c r="M45" s="28">
        <f>SUM(M42:M44)+128</f>
        <v>25026</v>
      </c>
      <c r="N45" s="41">
        <f>SUM(N42:N44)+239</f>
        <v>23426</v>
      </c>
      <c r="O45" s="1"/>
    </row>
    <row r="46" spans="1:23" s="10" customFormat="1" ht="15.75" customHeight="1" x14ac:dyDescent="0.15">
      <c r="A46" s="1"/>
      <c r="B46" s="1"/>
      <c r="C46" s="56" t="s">
        <v>11</v>
      </c>
      <c r="D46" s="56"/>
      <c r="E46" s="56"/>
      <c r="F46" s="33" t="s">
        <v>23</v>
      </c>
      <c r="G46" s="30">
        <f t="shared" ref="G46:N46" si="0">G42+G38+G34+G30+G26+G22+G18+G14+G10+G6</f>
        <v>72532</v>
      </c>
      <c r="H46" s="30">
        <f t="shared" si="0"/>
        <v>62208</v>
      </c>
      <c r="I46" s="30">
        <f t="shared" si="0"/>
        <v>55935</v>
      </c>
      <c r="J46" s="30">
        <f t="shared" si="0"/>
        <v>51850</v>
      </c>
      <c r="K46" s="30">
        <f t="shared" si="0"/>
        <v>48620</v>
      </c>
      <c r="L46" s="30">
        <f t="shared" si="0"/>
        <v>45377</v>
      </c>
      <c r="M46" s="30">
        <f t="shared" si="0"/>
        <v>40200</v>
      </c>
      <c r="N46" s="43">
        <f t="shared" si="0"/>
        <v>35472</v>
      </c>
      <c r="O46" s="4"/>
      <c r="P46" s="14"/>
      <c r="Q46" s="14"/>
      <c r="R46" s="14"/>
      <c r="S46" s="14"/>
      <c r="T46" s="14"/>
      <c r="U46" s="14"/>
      <c r="V46" s="14"/>
      <c r="W46" s="14"/>
    </row>
    <row r="47" spans="1:23" s="10" customFormat="1" ht="15.75" customHeight="1" x14ac:dyDescent="0.15">
      <c r="A47" s="1"/>
      <c r="B47" s="1"/>
      <c r="C47" s="52"/>
      <c r="D47" s="52"/>
      <c r="E47" s="52"/>
      <c r="F47" s="31" t="s">
        <v>14</v>
      </c>
      <c r="G47" s="22">
        <f t="shared" ref="G47:N47" si="1">G43+G39+G35+G31+G27+G23+G19+G15+G11+G7</f>
        <v>237615</v>
      </c>
      <c r="H47" s="22">
        <f t="shared" si="1"/>
        <v>252158</v>
      </c>
      <c r="I47" s="22">
        <f t="shared" si="1"/>
        <v>257587</v>
      </c>
      <c r="J47" s="22">
        <f t="shared" si="1"/>
        <v>248609</v>
      </c>
      <c r="K47" s="22">
        <f t="shared" si="1"/>
        <v>237475</v>
      </c>
      <c r="L47" s="22">
        <f t="shared" si="1"/>
        <v>224435</v>
      </c>
      <c r="M47" s="22">
        <f t="shared" si="1"/>
        <v>203108</v>
      </c>
      <c r="N47" s="39">
        <f t="shared" si="1"/>
        <v>188365</v>
      </c>
      <c r="O47" s="4"/>
      <c r="P47" s="14"/>
      <c r="Q47" s="14"/>
      <c r="R47" s="14"/>
      <c r="S47" s="14"/>
      <c r="T47" s="14"/>
      <c r="U47" s="14"/>
      <c r="V47" s="14"/>
      <c r="W47" s="14"/>
    </row>
    <row r="48" spans="1:23" s="10" customFormat="1" ht="15.75" customHeight="1" x14ac:dyDescent="0.15">
      <c r="A48" s="1"/>
      <c r="B48" s="1"/>
      <c r="C48" s="52"/>
      <c r="D48" s="52"/>
      <c r="E48" s="52"/>
      <c r="F48" s="31" t="s">
        <v>15</v>
      </c>
      <c r="G48" s="22">
        <f t="shared" ref="G48:N48" si="2">G44+G40+G36+G32+G28+G24+G20+G16+G12+G8</f>
        <v>34730</v>
      </c>
      <c r="H48" s="22">
        <f t="shared" si="2"/>
        <v>42636</v>
      </c>
      <c r="I48" s="22">
        <f t="shared" si="2"/>
        <v>52070</v>
      </c>
      <c r="J48" s="22">
        <f t="shared" si="2"/>
        <v>63154</v>
      </c>
      <c r="K48" s="22">
        <f t="shared" si="2"/>
        <v>74856</v>
      </c>
      <c r="L48" s="22">
        <f t="shared" si="2"/>
        <v>88319</v>
      </c>
      <c r="M48" s="22">
        <f t="shared" si="2"/>
        <v>102097</v>
      </c>
      <c r="N48" s="39">
        <f t="shared" si="2"/>
        <v>107590</v>
      </c>
      <c r="O48" s="4"/>
      <c r="P48" s="14"/>
      <c r="Q48" s="14"/>
      <c r="R48" s="14"/>
      <c r="S48" s="14"/>
      <c r="T48" s="14"/>
      <c r="U48" s="14"/>
      <c r="V48" s="14"/>
      <c r="W48" s="14"/>
    </row>
    <row r="49" spans="1:23" s="10" customFormat="1" ht="15.75" customHeight="1" thickBot="1" x14ac:dyDescent="0.2">
      <c r="A49" s="1"/>
      <c r="B49" s="1"/>
      <c r="C49" s="51"/>
      <c r="D49" s="51"/>
      <c r="E49" s="51"/>
      <c r="F49" s="34" t="s">
        <v>25</v>
      </c>
      <c r="G49" s="24">
        <f>+G9+G13+G17+G21+G25+G29+G33+G37+G41+G45</f>
        <v>344887</v>
      </c>
      <c r="H49" s="24">
        <f t="shared" ref="H49:N49" si="3">+H9+H13+H17+H21+H25+H29+H33+H37+H41+H45</f>
        <v>357016</v>
      </c>
      <c r="I49" s="24">
        <f t="shared" si="3"/>
        <v>366410</v>
      </c>
      <c r="J49" s="24">
        <f t="shared" si="3"/>
        <v>363746</v>
      </c>
      <c r="K49" s="24">
        <f t="shared" si="3"/>
        <v>361101</v>
      </c>
      <c r="L49" s="24">
        <f t="shared" si="3"/>
        <v>359051</v>
      </c>
      <c r="M49" s="24">
        <f t="shared" si="3"/>
        <v>347157</v>
      </c>
      <c r="N49" s="38">
        <f t="shared" si="3"/>
        <v>336493</v>
      </c>
      <c r="O49" s="4"/>
      <c r="P49" s="14"/>
      <c r="Q49" s="14"/>
      <c r="R49" s="14"/>
      <c r="S49" s="14"/>
      <c r="T49" s="21"/>
      <c r="U49" s="21"/>
      <c r="V49" s="21"/>
      <c r="W49" s="21"/>
    </row>
    <row r="50" spans="1:23" s="10" customFormat="1" ht="15.75" customHeight="1" thickTop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7" t="s">
        <v>13</v>
      </c>
      <c r="O50" s="4"/>
      <c r="P50" s="14"/>
      <c r="Q50" s="14"/>
      <c r="R50" s="14"/>
      <c r="S50" s="14"/>
      <c r="T50" s="14"/>
      <c r="U50" s="14"/>
      <c r="V50" s="14"/>
      <c r="W50" s="14"/>
    </row>
    <row r="51" spans="1:23" s="10" customFormat="1" ht="15.75" customHeight="1" x14ac:dyDescent="0.15">
      <c r="A51" s="1"/>
      <c r="B51" s="1"/>
      <c r="C51" s="16" t="s">
        <v>28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14"/>
      <c r="Q51" s="14"/>
      <c r="R51" s="14"/>
      <c r="S51" s="14"/>
      <c r="T51" s="14"/>
      <c r="U51" s="14"/>
      <c r="V51" s="14"/>
      <c r="W51" s="14"/>
    </row>
    <row r="52" spans="1:23" s="10" customFormat="1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  <c r="P52" s="14"/>
      <c r="Q52" s="14"/>
      <c r="R52" s="14"/>
      <c r="S52" s="14"/>
      <c r="T52" s="14"/>
      <c r="U52" s="14"/>
      <c r="V52" s="14"/>
      <c r="W52" s="14"/>
    </row>
  </sheetData>
  <mergeCells count="14">
    <mergeCell ref="C2:N2"/>
    <mergeCell ref="C46:E49"/>
    <mergeCell ref="C4:F4"/>
    <mergeCell ref="C6:E9"/>
    <mergeCell ref="C10:E13"/>
    <mergeCell ref="C14:E17"/>
    <mergeCell ref="C18:E21"/>
    <mergeCell ref="C22:E25"/>
    <mergeCell ref="C26:E29"/>
    <mergeCell ref="C34:E37"/>
    <mergeCell ref="C38:E41"/>
    <mergeCell ref="C42:E45"/>
    <mergeCell ref="C30:E33"/>
    <mergeCell ref="C5:E5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firstPageNumber="25" orientation="portrait" useFirstPageNumber="1" r:id="rId1"/>
  <headerFooter>
    <oddFooter>&amp;C&amp;"HGPｺﾞｼｯｸM,ﾒﾃﾞｨｳﾑ"&amp;10&amp;P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</vt:lpstr>
      <vt:lpstr>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 卓哉</dc:creator>
  <cp:lastModifiedBy>亀井 知之</cp:lastModifiedBy>
  <cp:lastPrinted>2022-07-25T06:32:17Z</cp:lastPrinted>
  <dcterms:created xsi:type="dcterms:W3CDTF">2018-01-30T04:18:58Z</dcterms:created>
  <dcterms:modified xsi:type="dcterms:W3CDTF">2022-07-26T01:06:59Z</dcterms:modified>
</cp:coreProperties>
</file>